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0WALTER" sheetId="1" r:id="rId1"/>
  </sheets>
  <definedNames>
    <definedName name="_xlnm.Print_Area" localSheetId="0">'00WALTER'!$A$1:$U$103</definedName>
    <definedName name="Z_33066ED9_3B37_456F_9C4F_9F64DB4FC2BB_.wvu.PrintArea" localSheetId="0" hidden="1">'00WALTER'!$A$1:$U$103</definedName>
    <definedName name="Z_F82447CB_8E5A_4003_9D40_60BF0255D61C_.wvu.PrintArea" localSheetId="0" hidden="1">'00WALTER'!$A$1:$U$103</definedName>
  </definedNames>
  <calcPr fullCalcOnLoad="1"/>
</workbook>
</file>

<file path=xl/sharedStrings.xml><?xml version="1.0" encoding="utf-8"?>
<sst xmlns="http://schemas.openxmlformats.org/spreadsheetml/2006/main" count="228" uniqueCount="121">
  <si>
    <t>Variable Inputs</t>
  </si>
  <si>
    <t>Acceleration Due to Gravity    ----&gt;</t>
  </si>
  <si>
    <t>Weight of car       ----&gt;</t>
  </si>
  <si>
    <t>Newton</t>
  </si>
  <si>
    <t>Mass of car         ----&gt;</t>
  </si>
  <si>
    <t>kg</t>
  </si>
  <si>
    <t>Electricity Cost     ----&gt;</t>
  </si>
  <si>
    <t>cents/kwhr</t>
  </si>
  <si>
    <t>max g's                ----&gt;</t>
  </si>
  <si>
    <t>Fnormal               ----&gt;</t>
  </si>
  <si>
    <t>&gt; 0</t>
  </si>
  <si>
    <t>Getting The Car and Riders to the Top of First Hill</t>
  </si>
  <si>
    <t>Length of track before beginning to climb   #</t>
  </si>
  <si>
    <t>meters</t>
  </si>
  <si>
    <t>Distance to stop   #</t>
  </si>
  <si>
    <t>Length of first hill   #</t>
  </si>
  <si>
    <t>Angle of first hill   #</t>
  </si>
  <si>
    <t>degrees</t>
  </si>
  <si>
    <t>Work to get coster to top of first hill.</t>
  </si>
  <si>
    <t>Joules</t>
  </si>
  <si>
    <t>Total Energy at Top of First Hill</t>
  </si>
  <si>
    <t xml:space="preserve">Estimated time to get to top of first hill   #  </t>
  </si>
  <si>
    <t>sec</t>
  </si>
  <si>
    <t>Power expended by motor.</t>
  </si>
  <si>
    <t>Watts</t>
  </si>
  <si>
    <t>Cost to take rider to top of first hill</t>
  </si>
  <si>
    <t>cents</t>
  </si>
  <si>
    <t>Distance to lose PE before braking</t>
  </si>
  <si>
    <t>Average energy of frictional loss</t>
  </si>
  <si>
    <t>J/m</t>
  </si>
  <si>
    <t>Input values from Row 17 for correct location</t>
  </si>
  <si>
    <t>Input values from Row 18 for correct location</t>
  </si>
  <si>
    <t>6(B)</t>
  </si>
  <si>
    <t>Distance of additional track to bottom of a hill   #</t>
  </si>
  <si>
    <t>Total Mechanical Energy at point B</t>
  </si>
  <si>
    <t>7(B)</t>
  </si>
  <si>
    <t>Height at point B   #</t>
  </si>
  <si>
    <t>Gravitational Potential Energy at point B</t>
  </si>
  <si>
    <t>Kinetic Energy at point B</t>
  </si>
  <si>
    <t>Speed at point B</t>
  </si>
  <si>
    <t>m/s</t>
  </si>
  <si>
    <t>8(B)</t>
  </si>
  <si>
    <t>Radius of Curve   #</t>
  </si>
  <si>
    <t>v.v/r</t>
  </si>
  <si>
    <t>m/s/s</t>
  </si>
  <si>
    <t>9(B)</t>
  </si>
  <si>
    <t>Is the range of acceleration ok?</t>
  </si>
  <si>
    <t>6(C)</t>
  </si>
  <si>
    <t>Total Mechanical Energy at point C</t>
  </si>
  <si>
    <t>7(C)</t>
  </si>
  <si>
    <t>Height at point C   #</t>
  </si>
  <si>
    <t>Gravitational Potential Energy at point C</t>
  </si>
  <si>
    <t>Kinetic Energy at point C</t>
  </si>
  <si>
    <t>Speed at point C</t>
  </si>
  <si>
    <t>8(C)</t>
  </si>
  <si>
    <t>9(C)</t>
  </si>
  <si>
    <t>6(D)</t>
  </si>
  <si>
    <t>Distance of additional track to Dottom of a hill   #</t>
  </si>
  <si>
    <t>Total Mechanical Energy at point D</t>
  </si>
  <si>
    <t>7(D)</t>
  </si>
  <si>
    <t>Height at point D   #</t>
  </si>
  <si>
    <t>Gravitational Potential Energy at point D</t>
  </si>
  <si>
    <t>Kinetic Energy at point D</t>
  </si>
  <si>
    <t>Speed at point D</t>
  </si>
  <si>
    <t>8(D)</t>
  </si>
  <si>
    <t>9(D)</t>
  </si>
  <si>
    <t>6(E)</t>
  </si>
  <si>
    <t>Total Mechanical Energy at point E</t>
  </si>
  <si>
    <t>7(E)</t>
  </si>
  <si>
    <t>Height at point E   #</t>
  </si>
  <si>
    <t>Gravitational Potential Energy at point E</t>
  </si>
  <si>
    <t>Kinetic Energy at point E</t>
  </si>
  <si>
    <t>Speed at point E</t>
  </si>
  <si>
    <t>8(E)</t>
  </si>
  <si>
    <t>9(E)</t>
  </si>
  <si>
    <t>6(F)</t>
  </si>
  <si>
    <t>Total Mechanical Energy at point F</t>
  </si>
  <si>
    <t>7(F)</t>
  </si>
  <si>
    <t>Height at point F   #</t>
  </si>
  <si>
    <t>Gravitational Potential Energy at point F</t>
  </si>
  <si>
    <t>Kinetic Energy at point F</t>
  </si>
  <si>
    <t>Speed at point F</t>
  </si>
  <si>
    <t>8(F)</t>
  </si>
  <si>
    <t>9(F)</t>
  </si>
  <si>
    <t>At Point of Braking</t>
  </si>
  <si>
    <t>6(G)</t>
  </si>
  <si>
    <t>Total Mechanical Energy at point G</t>
  </si>
  <si>
    <t>7(G)</t>
  </si>
  <si>
    <t>Height at point G   #</t>
  </si>
  <si>
    <t>Gravitational Potential Energy at point G</t>
  </si>
  <si>
    <t>Kinetic Energy at point G</t>
  </si>
  <si>
    <t>Speed at point G</t>
  </si>
  <si>
    <t>Stopping Analysis</t>
  </si>
  <si>
    <t>Distance to stop</t>
  </si>
  <si>
    <t>Change in Energy to Stop</t>
  </si>
  <si>
    <t>Force to Stop</t>
  </si>
  <si>
    <t>Newtons</t>
  </si>
  <si>
    <t>Acceleration to stop</t>
  </si>
  <si>
    <t>m/sec^2</t>
  </si>
  <si>
    <t>Is number of g's ok?</t>
  </si>
  <si>
    <t>Total Distance of Used Track</t>
  </si>
  <si>
    <t>Energy Loss Due to Friction, Air Resistance, etc     ----&gt;</t>
  </si>
  <si>
    <t>Decimal</t>
  </si>
  <si>
    <t>Length of Track    ----&gt;</t>
  </si>
  <si>
    <t xml:space="preserve"> </t>
  </si>
  <si>
    <t>Leiby</t>
  </si>
  <si>
    <t>Quigg</t>
  </si>
  <si>
    <t>Fillingham</t>
  </si>
  <si>
    <t>Helin</t>
  </si>
  <si>
    <t>Polovick</t>
  </si>
  <si>
    <t>Gsellman</t>
  </si>
  <si>
    <t>Hill</t>
  </si>
  <si>
    <t>Watkins</t>
  </si>
  <si>
    <t>Thomas</t>
  </si>
  <si>
    <t>McMahon</t>
  </si>
  <si>
    <t>Wilson</t>
  </si>
  <si>
    <t>Miller</t>
  </si>
  <si>
    <t>King</t>
  </si>
  <si>
    <t>Robinette</t>
  </si>
  <si>
    <t>Schweitzer</t>
  </si>
  <si>
    <t>Burke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</si>
</sst>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2" fontId="1" fillId="2" borderId="0" xfId="0" applyNumberFormat="1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/>
      <protection locked="0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/>
      <protection locked="0"/>
    </xf>
    <xf numFmtId="2" fontId="1" fillId="0" borderId="2" xfId="0" applyNumberFormat="1" applyFont="1" applyBorder="1" applyAlignment="1" applyProtection="1">
      <alignment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Continuous"/>
      <protection locked="0"/>
    </xf>
    <xf numFmtId="0" fontId="1" fillId="0" borderId="2" xfId="0" applyFont="1" applyBorder="1" applyAlignment="1" applyProtection="1">
      <alignment horizontal="right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11" fontId="1" fillId="0" borderId="2" xfId="0" applyNumberFormat="1" applyFont="1" applyBorder="1" applyAlignment="1" applyProtection="1">
      <alignment/>
      <protection locked="0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2" fillId="0" borderId="0" xfId="0" applyFont="1" applyAlignment="1" applyProtection="1">
      <alignment horizontal="centerContinuous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3" borderId="2" xfId="0" applyNumberFormat="1" applyFont="1" applyFill="1" applyBorder="1" applyAlignment="1" applyProtection="1">
      <alignment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11" fontId="1" fillId="3" borderId="2" xfId="0" applyNumberFormat="1" applyFont="1" applyFill="1" applyBorder="1" applyAlignment="1" applyProtection="1">
      <alignment/>
      <protection locked="0"/>
    </xf>
    <xf numFmtId="1" fontId="1" fillId="0" borderId="2" xfId="0" applyNumberFormat="1" applyFont="1" applyFill="1" applyBorder="1" applyAlignment="1" applyProtection="1">
      <alignment/>
      <protection locked="0"/>
    </xf>
    <xf numFmtId="1" fontId="1" fillId="3" borderId="0" xfId="0" applyNumberFormat="1" applyFont="1" applyFill="1" applyBorder="1" applyAlignment="1" applyProtection="1">
      <alignment/>
      <protection locked="0"/>
    </xf>
    <xf numFmtId="11" fontId="1" fillId="0" borderId="2" xfId="0" applyNumberFormat="1" applyFont="1" applyFill="1" applyBorder="1" applyAlignment="1" applyProtection="1">
      <alignment/>
      <protection locked="0"/>
    </xf>
    <xf numFmtId="2" fontId="1" fillId="0" borderId="2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2"/>
  <sheetViews>
    <sheetView tabSelected="1" workbookViewId="0" topLeftCell="G1">
      <selection activeCell="U103" sqref="U103"/>
    </sheetView>
  </sheetViews>
  <sheetFormatPr defaultColWidth="9.140625" defaultRowHeight="9.75" customHeight="1"/>
  <cols>
    <col min="1" max="1" width="1.7109375" style="3" customWidth="1"/>
    <col min="2" max="2" width="4.140625" style="3" customWidth="1"/>
    <col min="3" max="3" width="35.00390625" style="1" customWidth="1"/>
    <col min="4" max="4" width="8.8515625" style="3" customWidth="1"/>
    <col min="5" max="5" width="1.7109375" style="3" customWidth="1"/>
    <col min="6" max="15" width="8.7109375" style="2" customWidth="1"/>
    <col min="16" max="17" width="8.7109375" style="1" customWidth="1"/>
    <col min="18" max="18" width="8.7109375" style="3" customWidth="1"/>
    <col min="19" max="26" width="8.7109375" style="1" customWidth="1"/>
    <col min="27" max="16384" width="8.8515625" style="1" customWidth="1"/>
  </cols>
  <sheetData>
    <row r="1" spans="6:21" s="3" customFormat="1" ht="9.75" customHeight="1">
      <c r="F1" s="37" t="s">
        <v>105</v>
      </c>
      <c r="G1" s="37" t="s">
        <v>106</v>
      </c>
      <c r="H1" s="37" t="s">
        <v>107</v>
      </c>
      <c r="I1" s="37" t="s">
        <v>108</v>
      </c>
      <c r="J1" s="37" t="s">
        <v>109</v>
      </c>
      <c r="K1" s="37" t="s">
        <v>110</v>
      </c>
      <c r="L1" s="37" t="s">
        <v>111</v>
      </c>
      <c r="M1" s="37" t="s">
        <v>112</v>
      </c>
      <c r="N1" s="37" t="s">
        <v>113</v>
      </c>
      <c r="O1" s="37" t="s">
        <v>114</v>
      </c>
      <c r="P1" s="3" t="s">
        <v>115</v>
      </c>
      <c r="Q1" s="3" t="s">
        <v>116</v>
      </c>
      <c r="R1" s="3" t="s">
        <v>117</v>
      </c>
      <c r="S1" s="3" t="s">
        <v>118</v>
      </c>
      <c r="T1" s="3" t="s">
        <v>119</v>
      </c>
      <c r="U1" s="3" t="s">
        <v>120</v>
      </c>
    </row>
    <row r="2" spans="1:21" ht="11.25" customHeight="1">
      <c r="A2" s="8"/>
      <c r="B2" s="8"/>
      <c r="C2" s="3" t="s">
        <v>0</v>
      </c>
      <c r="D2" s="8"/>
      <c r="E2" s="8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1.25" customHeight="1">
      <c r="A3" s="8"/>
      <c r="B3" s="8"/>
      <c r="C3" s="30" t="s">
        <v>103</v>
      </c>
      <c r="D3" s="40" t="s">
        <v>13</v>
      </c>
      <c r="E3" s="8"/>
      <c r="F3" s="36">
        <v>1347</v>
      </c>
      <c r="G3" s="36">
        <v>1750</v>
      </c>
      <c r="H3" s="36">
        <v>1000</v>
      </c>
      <c r="I3" s="36">
        <v>1000</v>
      </c>
      <c r="J3" s="36">
        <v>1000</v>
      </c>
      <c r="K3" s="36">
        <v>1050</v>
      </c>
      <c r="L3" s="36">
        <v>1000</v>
      </c>
      <c r="M3" s="36">
        <v>2000</v>
      </c>
      <c r="N3" s="36">
        <v>1000</v>
      </c>
      <c r="O3" s="36">
        <v>1000</v>
      </c>
      <c r="P3" s="3">
        <v>1415</v>
      </c>
      <c r="Q3" s="3">
        <v>1000</v>
      </c>
      <c r="R3" s="3">
        <v>1114</v>
      </c>
      <c r="S3" s="3">
        <v>1000</v>
      </c>
      <c r="T3" s="3">
        <v>965</v>
      </c>
      <c r="U3" s="3">
        <v>3000</v>
      </c>
    </row>
    <row r="4" spans="1:21" ht="11.25" customHeight="1">
      <c r="A4" s="8"/>
      <c r="B4" s="9"/>
      <c r="C4" s="30" t="s">
        <v>1</v>
      </c>
      <c r="D4" s="41" t="s">
        <v>44</v>
      </c>
      <c r="E4" s="8"/>
      <c r="F4" s="31">
        <v>10</v>
      </c>
      <c r="G4" s="31">
        <v>10</v>
      </c>
      <c r="H4" s="31">
        <v>9.8</v>
      </c>
      <c r="I4" s="31">
        <v>10</v>
      </c>
      <c r="J4" s="31">
        <v>10</v>
      </c>
      <c r="K4" s="31">
        <v>10</v>
      </c>
      <c r="L4" s="31">
        <v>10</v>
      </c>
      <c r="M4" s="31">
        <v>10</v>
      </c>
      <c r="N4" s="31">
        <v>9.8</v>
      </c>
      <c r="O4" s="31">
        <v>10</v>
      </c>
      <c r="P4" s="31">
        <v>9.8</v>
      </c>
      <c r="Q4" s="31">
        <v>10</v>
      </c>
      <c r="R4" s="31">
        <v>9.8</v>
      </c>
      <c r="S4" s="31">
        <v>10</v>
      </c>
      <c r="T4" s="31">
        <v>9.8</v>
      </c>
      <c r="U4" s="31">
        <v>9.8</v>
      </c>
    </row>
    <row r="5" spans="1:21" ht="11.25" customHeight="1">
      <c r="A5" s="8"/>
      <c r="B5" s="9"/>
      <c r="C5" s="20" t="s">
        <v>2</v>
      </c>
      <c r="D5" s="10" t="s">
        <v>3</v>
      </c>
      <c r="E5" s="8"/>
      <c r="F5" s="17">
        <v>45000</v>
      </c>
      <c r="G5" s="17">
        <v>45000</v>
      </c>
      <c r="H5" s="17">
        <v>45000</v>
      </c>
      <c r="I5" s="17">
        <v>45000</v>
      </c>
      <c r="J5" s="17">
        <v>45000</v>
      </c>
      <c r="K5" s="17">
        <v>45000</v>
      </c>
      <c r="L5" s="17">
        <v>45000</v>
      </c>
      <c r="M5" s="17">
        <v>45000</v>
      </c>
      <c r="N5" s="17">
        <v>45000</v>
      </c>
      <c r="O5" s="17">
        <v>45000</v>
      </c>
      <c r="P5" s="17">
        <v>45000</v>
      </c>
      <c r="Q5" s="17">
        <v>45000</v>
      </c>
      <c r="R5" s="17">
        <v>45000</v>
      </c>
      <c r="S5" s="17">
        <v>45000</v>
      </c>
      <c r="T5" s="17">
        <v>45000</v>
      </c>
      <c r="U5" s="17">
        <v>45000</v>
      </c>
    </row>
    <row r="6" spans="1:21" ht="11.25" customHeight="1">
      <c r="A6" s="8"/>
      <c r="B6" s="8"/>
      <c r="C6" s="20" t="s">
        <v>4</v>
      </c>
      <c r="D6" s="10" t="s">
        <v>5</v>
      </c>
      <c r="E6" s="8"/>
      <c r="F6" s="21">
        <f>F5/F4</f>
        <v>4500</v>
      </c>
      <c r="G6" s="21">
        <f>G5/G4</f>
        <v>4500</v>
      </c>
      <c r="H6" s="21">
        <f aca="true" t="shared" si="0" ref="H6:U6">H5/H4</f>
        <v>4591.836734693878</v>
      </c>
      <c r="I6" s="21">
        <f t="shared" si="0"/>
        <v>4500</v>
      </c>
      <c r="J6" s="21">
        <f t="shared" si="0"/>
        <v>4500</v>
      </c>
      <c r="K6" s="21">
        <f t="shared" si="0"/>
        <v>4500</v>
      </c>
      <c r="L6" s="21">
        <f t="shared" si="0"/>
        <v>4500</v>
      </c>
      <c r="M6" s="21">
        <f t="shared" si="0"/>
        <v>4500</v>
      </c>
      <c r="N6" s="21">
        <f t="shared" si="0"/>
        <v>4591.836734693878</v>
      </c>
      <c r="O6" s="21">
        <f t="shared" si="0"/>
        <v>4500</v>
      </c>
      <c r="P6" s="21">
        <f t="shared" si="0"/>
        <v>4591.836734693878</v>
      </c>
      <c r="Q6" s="21">
        <f t="shared" si="0"/>
        <v>4500</v>
      </c>
      <c r="R6" s="21">
        <f t="shared" si="0"/>
        <v>4591.836734693878</v>
      </c>
      <c r="S6" s="21">
        <f t="shared" si="0"/>
        <v>4500</v>
      </c>
      <c r="T6" s="21">
        <f t="shared" si="0"/>
        <v>4591.836734693878</v>
      </c>
      <c r="U6" s="21">
        <f t="shared" si="0"/>
        <v>4591.836734693878</v>
      </c>
    </row>
    <row r="7" spans="1:21" ht="11.25" customHeight="1">
      <c r="A7" s="8"/>
      <c r="B7" s="9"/>
      <c r="C7" s="20" t="s">
        <v>6</v>
      </c>
      <c r="D7" s="10" t="s">
        <v>7</v>
      </c>
      <c r="E7" s="8"/>
      <c r="F7" s="10">
        <v>11</v>
      </c>
      <c r="G7" s="10">
        <v>11</v>
      </c>
      <c r="H7" s="10">
        <v>11</v>
      </c>
      <c r="I7" s="10">
        <v>11</v>
      </c>
      <c r="J7" s="10">
        <v>11</v>
      </c>
      <c r="K7" s="10">
        <v>11</v>
      </c>
      <c r="L7" s="10">
        <v>11</v>
      </c>
      <c r="M7" s="10">
        <v>11</v>
      </c>
      <c r="N7" s="10">
        <v>11</v>
      </c>
      <c r="O7" s="10">
        <v>11</v>
      </c>
      <c r="P7" s="10">
        <v>11</v>
      </c>
      <c r="Q7" s="10">
        <v>11</v>
      </c>
      <c r="R7" s="10">
        <v>11</v>
      </c>
      <c r="S7" s="10">
        <v>11</v>
      </c>
      <c r="T7" s="10">
        <v>11</v>
      </c>
      <c r="U7" s="10">
        <v>11</v>
      </c>
    </row>
    <row r="8" spans="1:21" ht="11.25" customHeight="1">
      <c r="A8" s="8"/>
      <c r="B8" s="9"/>
      <c r="C8" s="20" t="s">
        <v>101</v>
      </c>
      <c r="D8" s="10" t="s">
        <v>102</v>
      </c>
      <c r="E8" s="8"/>
      <c r="F8" s="13">
        <v>0.666667</v>
      </c>
      <c r="G8" s="13">
        <f>2/3</f>
        <v>0.6666666666666666</v>
      </c>
      <c r="H8" s="13">
        <f aca="true" t="shared" si="1" ref="H8:U8">2/3</f>
        <v>0.6666666666666666</v>
      </c>
      <c r="I8" s="13">
        <f t="shared" si="1"/>
        <v>0.6666666666666666</v>
      </c>
      <c r="J8" s="13">
        <f t="shared" si="1"/>
        <v>0.6666666666666666</v>
      </c>
      <c r="K8" s="13">
        <f t="shared" si="1"/>
        <v>0.6666666666666666</v>
      </c>
      <c r="L8" s="13">
        <f t="shared" si="1"/>
        <v>0.6666666666666666</v>
      </c>
      <c r="M8" s="13">
        <f t="shared" si="1"/>
        <v>0.6666666666666666</v>
      </c>
      <c r="N8" s="13">
        <f t="shared" si="1"/>
        <v>0.6666666666666666</v>
      </c>
      <c r="O8" s="13">
        <f t="shared" si="1"/>
        <v>0.6666666666666666</v>
      </c>
      <c r="P8" s="13">
        <f t="shared" si="1"/>
        <v>0.6666666666666666</v>
      </c>
      <c r="Q8" s="13">
        <f t="shared" si="1"/>
        <v>0.6666666666666666</v>
      </c>
      <c r="R8" s="13">
        <f t="shared" si="1"/>
        <v>0.6666666666666666</v>
      </c>
      <c r="S8" s="13">
        <f t="shared" si="1"/>
        <v>0.6666666666666666</v>
      </c>
      <c r="T8" s="13">
        <f t="shared" si="1"/>
        <v>0.6666666666666666</v>
      </c>
      <c r="U8" s="13">
        <f t="shared" si="1"/>
        <v>0.6666666666666666</v>
      </c>
    </row>
    <row r="9" spans="1:21" ht="11.25" customHeight="1">
      <c r="A9" s="8"/>
      <c r="B9" s="9"/>
      <c r="C9" s="20" t="s">
        <v>8</v>
      </c>
      <c r="D9" s="14"/>
      <c r="E9" s="8"/>
      <c r="F9" s="10">
        <v>5</v>
      </c>
      <c r="G9" s="10">
        <v>5</v>
      </c>
      <c r="H9" s="10">
        <v>5</v>
      </c>
      <c r="I9" s="10">
        <v>5</v>
      </c>
      <c r="J9" s="10">
        <v>5</v>
      </c>
      <c r="K9" s="10">
        <v>5</v>
      </c>
      <c r="L9" s="10">
        <v>5</v>
      </c>
      <c r="M9" s="10">
        <v>5</v>
      </c>
      <c r="N9" s="10">
        <v>5</v>
      </c>
      <c r="O9" s="10">
        <v>5</v>
      </c>
      <c r="P9" s="10">
        <v>5</v>
      </c>
      <c r="Q9" s="10">
        <v>5</v>
      </c>
      <c r="R9" s="10">
        <v>5</v>
      </c>
      <c r="S9" s="10">
        <v>5</v>
      </c>
      <c r="T9" s="10">
        <v>5</v>
      </c>
      <c r="U9" s="10">
        <v>5</v>
      </c>
    </row>
    <row r="10" spans="1:21" ht="11.25" customHeight="1">
      <c r="A10" s="8"/>
      <c r="B10" s="9"/>
      <c r="C10" s="20" t="s">
        <v>9</v>
      </c>
      <c r="D10" s="14"/>
      <c r="E10" s="8"/>
      <c r="F10" s="10" t="s">
        <v>10</v>
      </c>
      <c r="G10" s="10" t="s">
        <v>10</v>
      </c>
      <c r="H10" s="10" t="s">
        <v>10</v>
      </c>
      <c r="I10" s="10" t="s">
        <v>10</v>
      </c>
      <c r="J10" s="10" t="s">
        <v>10</v>
      </c>
      <c r="K10" s="10" t="s">
        <v>10</v>
      </c>
      <c r="L10" s="10" t="s">
        <v>10</v>
      </c>
      <c r="M10" s="10" t="s">
        <v>10</v>
      </c>
      <c r="N10" s="10" t="s">
        <v>10</v>
      </c>
      <c r="O10" s="10" t="s">
        <v>10</v>
      </c>
      <c r="P10" s="10" t="s">
        <v>10</v>
      </c>
      <c r="Q10" s="10" t="s">
        <v>10</v>
      </c>
      <c r="R10" s="10" t="s">
        <v>10</v>
      </c>
      <c r="S10" s="10" t="s">
        <v>10</v>
      </c>
      <c r="T10" s="10" t="s">
        <v>10</v>
      </c>
      <c r="U10" s="10" t="s">
        <v>10</v>
      </c>
    </row>
    <row r="11" spans="1:21" ht="11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1.25" customHeight="1">
      <c r="A12" s="8"/>
      <c r="B12" s="8"/>
      <c r="C12" s="29" t="s">
        <v>11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1.25" customHeight="1">
      <c r="A13" s="8"/>
      <c r="B13" s="9"/>
      <c r="C13" s="18" t="s">
        <v>12</v>
      </c>
      <c r="D13" s="38" t="s">
        <v>13</v>
      </c>
      <c r="E13" s="8"/>
      <c r="F13" s="11">
        <v>20</v>
      </c>
      <c r="G13" s="11">
        <v>125</v>
      </c>
      <c r="H13" s="11">
        <v>75</v>
      </c>
      <c r="I13" s="11">
        <v>30</v>
      </c>
      <c r="J13" s="11">
        <v>57</v>
      </c>
      <c r="K13" s="11">
        <v>4</v>
      </c>
      <c r="L13" s="11">
        <v>50</v>
      </c>
      <c r="M13" s="11">
        <v>50</v>
      </c>
      <c r="N13" s="11">
        <v>30</v>
      </c>
      <c r="O13" s="11">
        <v>25</v>
      </c>
      <c r="P13" s="11">
        <v>71</v>
      </c>
      <c r="Q13" s="11">
        <v>35</v>
      </c>
      <c r="R13" s="11">
        <v>4</v>
      </c>
      <c r="S13" s="11">
        <v>20</v>
      </c>
      <c r="T13" s="11">
        <v>20</v>
      </c>
      <c r="U13" s="11">
        <v>40</v>
      </c>
    </row>
    <row r="14" spans="1:21" ht="11.25" customHeight="1">
      <c r="A14" s="8"/>
      <c r="B14" s="9"/>
      <c r="C14" s="18" t="s">
        <v>14</v>
      </c>
      <c r="D14" s="38" t="s">
        <v>13</v>
      </c>
      <c r="E14" s="8"/>
      <c r="F14" s="11">
        <v>50</v>
      </c>
      <c r="G14" s="11">
        <v>125</v>
      </c>
      <c r="H14" s="11">
        <v>90</v>
      </c>
      <c r="I14" s="11">
        <v>60</v>
      </c>
      <c r="J14" s="11">
        <v>70</v>
      </c>
      <c r="K14" s="11">
        <v>11</v>
      </c>
      <c r="L14" s="11">
        <v>50</v>
      </c>
      <c r="M14" s="11">
        <v>50</v>
      </c>
      <c r="N14" s="11">
        <v>50</v>
      </c>
      <c r="O14" s="11">
        <v>150</v>
      </c>
      <c r="P14" s="11">
        <v>20</v>
      </c>
      <c r="Q14" s="11">
        <v>50</v>
      </c>
      <c r="R14" s="11">
        <v>25</v>
      </c>
      <c r="S14" s="11">
        <v>50</v>
      </c>
      <c r="T14" s="11">
        <v>80</v>
      </c>
      <c r="U14" s="11">
        <v>58</v>
      </c>
    </row>
    <row r="15" spans="1:21" ht="11.25" customHeight="1">
      <c r="A15" s="8"/>
      <c r="B15" s="10">
        <v>1</v>
      </c>
      <c r="C15" s="18" t="s">
        <v>15</v>
      </c>
      <c r="D15" s="38" t="s">
        <v>13</v>
      </c>
      <c r="E15" s="8"/>
      <c r="F15" s="11">
        <v>77</v>
      </c>
      <c r="G15" s="11">
        <v>250</v>
      </c>
      <c r="H15" s="11">
        <v>275</v>
      </c>
      <c r="I15" s="11">
        <v>230</v>
      </c>
      <c r="J15" s="11">
        <v>183</v>
      </c>
      <c r="K15" s="11">
        <v>175</v>
      </c>
      <c r="L15" s="11">
        <v>200</v>
      </c>
      <c r="M15" s="11">
        <v>400</v>
      </c>
      <c r="N15" s="11">
        <v>210</v>
      </c>
      <c r="O15" s="11">
        <v>150</v>
      </c>
      <c r="P15" s="11">
        <v>150</v>
      </c>
      <c r="Q15" s="11">
        <v>173</v>
      </c>
      <c r="R15" s="11">
        <v>349</v>
      </c>
      <c r="S15" s="11">
        <v>100</v>
      </c>
      <c r="T15" s="11">
        <v>115</v>
      </c>
      <c r="U15" s="11">
        <v>700</v>
      </c>
    </row>
    <row r="16" spans="1:21" ht="11.25" customHeight="1">
      <c r="A16" s="8"/>
      <c r="B16" s="10">
        <v>2</v>
      </c>
      <c r="C16" s="18" t="s">
        <v>16</v>
      </c>
      <c r="D16" s="38" t="s">
        <v>17</v>
      </c>
      <c r="E16" s="8"/>
      <c r="F16" s="11">
        <v>56</v>
      </c>
      <c r="G16" s="11">
        <v>55</v>
      </c>
      <c r="H16" s="11">
        <v>58</v>
      </c>
      <c r="I16" s="11">
        <v>50</v>
      </c>
      <c r="J16" s="11">
        <v>50</v>
      </c>
      <c r="K16" s="11">
        <v>60</v>
      </c>
      <c r="L16" s="11">
        <v>65</v>
      </c>
      <c r="M16" s="11">
        <v>75</v>
      </c>
      <c r="N16" s="11">
        <v>46</v>
      </c>
      <c r="O16" s="11">
        <v>60</v>
      </c>
      <c r="P16" s="11">
        <v>60</v>
      </c>
      <c r="Q16" s="11">
        <v>60</v>
      </c>
      <c r="R16" s="11">
        <v>35</v>
      </c>
      <c r="S16" s="11">
        <v>45</v>
      </c>
      <c r="T16" s="11">
        <v>60</v>
      </c>
      <c r="U16" s="11">
        <v>70</v>
      </c>
    </row>
    <row r="17" spans="1:21" ht="11.25" customHeight="1">
      <c r="A17" s="8"/>
      <c r="B17" s="8"/>
      <c r="C17" s="14" t="s">
        <v>18</v>
      </c>
      <c r="D17" s="10" t="s">
        <v>19</v>
      </c>
      <c r="E17" s="8"/>
      <c r="F17" s="34">
        <f>F5*F15*SIN(F16*3.14159/180)</f>
        <v>2872613.58929191</v>
      </c>
      <c r="G17" s="34">
        <f>G5*G15*SIN(G16*3.14159/180)</f>
        <v>9215455.266247395</v>
      </c>
      <c r="H17" s="34">
        <f aca="true" t="shared" si="2" ref="H17:U17">H5*H15*SIN(H16*3.14159/180)</f>
        <v>10494589.582755886</v>
      </c>
      <c r="I17" s="34">
        <f t="shared" si="2"/>
        <v>7928555.082407178</v>
      </c>
      <c r="J17" s="34">
        <f t="shared" si="2"/>
        <v>6308372.0873065805</v>
      </c>
      <c r="K17" s="34">
        <f t="shared" si="2"/>
        <v>6819946.571963182</v>
      </c>
      <c r="L17" s="34">
        <f t="shared" si="2"/>
        <v>8156766.438595711</v>
      </c>
      <c r="M17" s="34">
        <f t="shared" si="2"/>
        <v>17386659.722195778</v>
      </c>
      <c r="N17" s="48">
        <f t="shared" si="2"/>
        <v>6797756.661536546</v>
      </c>
      <c r="O17" s="34">
        <f t="shared" si="2"/>
        <v>5845668.490254156</v>
      </c>
      <c r="P17" s="34">
        <f t="shared" si="2"/>
        <v>5845668.490254156</v>
      </c>
      <c r="Q17" s="34">
        <f t="shared" si="2"/>
        <v>6742004.32542646</v>
      </c>
      <c r="R17" s="34">
        <f t="shared" si="2"/>
        <v>9008011.294975443</v>
      </c>
      <c r="S17" s="34">
        <f t="shared" si="2"/>
        <v>3181978.404421009</v>
      </c>
      <c r="T17" s="34">
        <f t="shared" si="2"/>
        <v>4481679.17586152</v>
      </c>
      <c r="U17" s="34">
        <f t="shared" si="2"/>
        <v>29600306.436871126</v>
      </c>
    </row>
    <row r="18" spans="1:21" ht="11.25" customHeight="1">
      <c r="A18" s="8"/>
      <c r="B18" s="8"/>
      <c r="C18" s="14" t="s">
        <v>20</v>
      </c>
      <c r="D18" s="10" t="s">
        <v>19</v>
      </c>
      <c r="E18" s="8"/>
      <c r="F18" s="34">
        <f>F17</f>
        <v>2872613.58929191</v>
      </c>
      <c r="G18" s="34">
        <f>G17</f>
        <v>9215455.266247395</v>
      </c>
      <c r="H18" s="34">
        <f aca="true" t="shared" si="3" ref="H18:U18">H17</f>
        <v>10494589.582755886</v>
      </c>
      <c r="I18" s="34">
        <f t="shared" si="3"/>
        <v>7928555.082407178</v>
      </c>
      <c r="J18" s="34">
        <f t="shared" si="3"/>
        <v>6308372.0873065805</v>
      </c>
      <c r="K18" s="34">
        <f t="shared" si="3"/>
        <v>6819946.571963182</v>
      </c>
      <c r="L18" s="34">
        <f t="shared" si="3"/>
        <v>8156766.438595711</v>
      </c>
      <c r="M18" s="34">
        <f t="shared" si="3"/>
        <v>17386659.722195778</v>
      </c>
      <c r="N18" s="48">
        <f t="shared" si="3"/>
        <v>6797756.661536546</v>
      </c>
      <c r="O18" s="34">
        <f t="shared" si="3"/>
        <v>5845668.490254156</v>
      </c>
      <c r="P18" s="34">
        <f t="shared" si="3"/>
        <v>5845668.490254156</v>
      </c>
      <c r="Q18" s="34">
        <f t="shared" si="3"/>
        <v>6742004.32542646</v>
      </c>
      <c r="R18" s="34">
        <f t="shared" si="3"/>
        <v>9008011.294975443</v>
      </c>
      <c r="S18" s="34">
        <f t="shared" si="3"/>
        <v>3181978.404421009</v>
      </c>
      <c r="T18" s="34">
        <f t="shared" si="3"/>
        <v>4481679.17586152</v>
      </c>
      <c r="U18" s="34">
        <f t="shared" si="3"/>
        <v>29600306.436871126</v>
      </c>
    </row>
    <row r="19" spans="1:21" ht="11.25" customHeight="1">
      <c r="A19" s="8"/>
      <c r="B19" s="10">
        <v>3</v>
      </c>
      <c r="C19" s="18" t="s">
        <v>21</v>
      </c>
      <c r="D19" s="38" t="s">
        <v>22</v>
      </c>
      <c r="E19" s="8"/>
      <c r="F19" s="11">
        <v>20</v>
      </c>
      <c r="G19" s="11">
        <v>25</v>
      </c>
      <c r="H19" s="11">
        <v>25</v>
      </c>
      <c r="I19" s="11">
        <v>20</v>
      </c>
      <c r="J19" s="11">
        <v>10</v>
      </c>
      <c r="K19" s="11">
        <v>44</v>
      </c>
      <c r="L19" s="11">
        <v>50</v>
      </c>
      <c r="M19" s="11">
        <v>10</v>
      </c>
      <c r="N19" s="11">
        <v>35</v>
      </c>
      <c r="O19" s="11">
        <v>25</v>
      </c>
      <c r="P19" s="11">
        <v>30</v>
      </c>
      <c r="Q19" s="11">
        <v>26</v>
      </c>
      <c r="R19" s="11">
        <v>50</v>
      </c>
      <c r="S19" s="11">
        <v>20</v>
      </c>
      <c r="T19" s="11">
        <v>100</v>
      </c>
      <c r="U19" s="11">
        <v>300</v>
      </c>
    </row>
    <row r="20" spans="1:21" ht="11.25" customHeight="1">
      <c r="A20" s="8"/>
      <c r="B20" s="8"/>
      <c r="C20" s="14" t="s">
        <v>23</v>
      </c>
      <c r="D20" s="10" t="s">
        <v>24</v>
      </c>
      <c r="E20" s="8"/>
      <c r="F20" s="34">
        <f>F17/F19</f>
        <v>143630.6794645955</v>
      </c>
      <c r="G20" s="34">
        <f>G17/G19</f>
        <v>368618.21064989583</v>
      </c>
      <c r="H20" s="34">
        <f aca="true" t="shared" si="4" ref="H20:U21">H17/H19</f>
        <v>419783.58331023547</v>
      </c>
      <c r="I20" s="34">
        <f t="shared" si="4"/>
        <v>396427.7541203589</v>
      </c>
      <c r="J20" s="34">
        <f t="shared" si="4"/>
        <v>630837.208730658</v>
      </c>
      <c r="K20" s="34">
        <f t="shared" si="4"/>
        <v>154998.78572643595</v>
      </c>
      <c r="L20" s="34">
        <f t="shared" si="4"/>
        <v>163135.32877191424</v>
      </c>
      <c r="M20" s="34">
        <f t="shared" si="4"/>
        <v>1738665.9722195778</v>
      </c>
      <c r="N20" s="48">
        <f t="shared" si="4"/>
        <v>194221.6189010442</v>
      </c>
      <c r="O20" s="34">
        <f t="shared" si="4"/>
        <v>233826.73961016626</v>
      </c>
      <c r="P20" s="34">
        <f t="shared" si="4"/>
        <v>194855.6163418052</v>
      </c>
      <c r="Q20" s="34">
        <f t="shared" si="4"/>
        <v>259307.85867024848</v>
      </c>
      <c r="R20" s="34">
        <f t="shared" si="4"/>
        <v>180160.22589950886</v>
      </c>
      <c r="S20" s="34">
        <f t="shared" si="4"/>
        <v>159098.92022105044</v>
      </c>
      <c r="T20" s="34">
        <f t="shared" si="4"/>
        <v>44816.791758615196</v>
      </c>
      <c r="U20" s="34">
        <f t="shared" si="4"/>
        <v>98667.68812290375</v>
      </c>
    </row>
    <row r="21" spans="1:21" ht="11.25" customHeight="1">
      <c r="A21" s="8"/>
      <c r="B21" s="8"/>
      <c r="C21" s="14" t="s">
        <v>25</v>
      </c>
      <c r="D21" s="10" t="s">
        <v>26</v>
      </c>
      <c r="E21" s="8"/>
      <c r="F21" s="12">
        <f>F20*F19/1000/3600*F7*4</f>
        <v>35.10972164690112</v>
      </c>
      <c r="G21" s="12">
        <f>G20*G19/1000/3600*G7*4</f>
        <v>112.63334214302373</v>
      </c>
      <c r="H21" s="12">
        <f aca="true" t="shared" si="5" ref="H21:U21">H20*H19/1000/3600*H7*4</f>
        <v>128.26720601146081</v>
      </c>
      <c r="I21" s="12">
        <f t="shared" si="5"/>
        <v>96.90456211830995</v>
      </c>
      <c r="J21" s="12">
        <f t="shared" si="5"/>
        <v>77.10232551152487</v>
      </c>
      <c r="K21" s="12">
        <f t="shared" si="5"/>
        <v>83.35490254621666</v>
      </c>
      <c r="L21" s="12">
        <f t="shared" si="5"/>
        <v>99.69381202728093</v>
      </c>
      <c r="M21" s="12">
        <f t="shared" si="5"/>
        <v>212.50361882683728</v>
      </c>
      <c r="N21" s="45">
        <f t="shared" si="4"/>
        <v>35</v>
      </c>
      <c r="O21" s="12">
        <f t="shared" si="5"/>
        <v>71.44705932532858</v>
      </c>
      <c r="P21" s="12">
        <f t="shared" si="5"/>
        <v>71.44705932532858</v>
      </c>
      <c r="Q21" s="12">
        <f t="shared" si="5"/>
        <v>82.40227508854562</v>
      </c>
      <c r="R21" s="12">
        <f t="shared" si="5"/>
        <v>110.09791582747764</v>
      </c>
      <c r="S21" s="12">
        <f t="shared" si="5"/>
        <v>38.890847165145665</v>
      </c>
      <c r="T21" s="12">
        <f t="shared" si="5"/>
        <v>54.776078816085246</v>
      </c>
      <c r="U21" s="12">
        <f t="shared" si="5"/>
        <v>361.7815231173138</v>
      </c>
    </row>
    <row r="22" spans="1:21" ht="11.25" customHeight="1">
      <c r="A22" s="8"/>
      <c r="B22" s="8"/>
      <c r="C22" s="14" t="s">
        <v>27</v>
      </c>
      <c r="D22" s="10" t="s">
        <v>13</v>
      </c>
      <c r="E22" s="8"/>
      <c r="F22" s="11">
        <f aca="true" t="shared" si="6" ref="F22:P22">F3-F13-F14-F15</f>
        <v>1200</v>
      </c>
      <c r="G22" s="11">
        <f t="shared" si="6"/>
        <v>1250</v>
      </c>
      <c r="H22" s="11">
        <f t="shared" si="6"/>
        <v>560</v>
      </c>
      <c r="I22" s="11">
        <f t="shared" si="6"/>
        <v>680</v>
      </c>
      <c r="J22" s="11">
        <f t="shared" si="6"/>
        <v>690</v>
      </c>
      <c r="K22" s="11">
        <f t="shared" si="6"/>
        <v>860</v>
      </c>
      <c r="L22" s="11">
        <f t="shared" si="6"/>
        <v>700</v>
      </c>
      <c r="M22" s="11">
        <f t="shared" si="6"/>
        <v>1500</v>
      </c>
      <c r="N22" s="11">
        <f t="shared" si="6"/>
        <v>710</v>
      </c>
      <c r="O22" s="11">
        <f t="shared" si="6"/>
        <v>675</v>
      </c>
      <c r="P22" s="43">
        <f t="shared" si="6"/>
        <v>1174</v>
      </c>
      <c r="Q22" s="11">
        <f>Q3-Q13-Q14-Q15</f>
        <v>742</v>
      </c>
      <c r="R22" s="11">
        <f>R3-R13-R14-R15</f>
        <v>736</v>
      </c>
      <c r="S22" s="11">
        <f>S3-S13-S14-S15</f>
        <v>830</v>
      </c>
      <c r="T22" s="11">
        <f>T3-T13-T14-T15</f>
        <v>750</v>
      </c>
      <c r="U22" s="11">
        <f>U3-U13-U14-U15</f>
        <v>2202</v>
      </c>
    </row>
    <row r="23" spans="1:21" ht="11.25" customHeight="1">
      <c r="A23" s="8"/>
      <c r="B23" s="8"/>
      <c r="C23" s="34" t="s">
        <v>28</v>
      </c>
      <c r="D23" s="10" t="s">
        <v>29</v>
      </c>
      <c r="E23" s="8"/>
      <c r="F23" s="11">
        <f>F18*F8/F22</f>
        <v>1595.8972364437248</v>
      </c>
      <c r="G23" s="11">
        <f>G18*G8/G22</f>
        <v>4914.909475331944</v>
      </c>
      <c r="H23" s="11">
        <f aca="true" t="shared" si="7" ref="H23:U23">H18*H8/H22</f>
        <v>12493.55902709034</v>
      </c>
      <c r="I23" s="11">
        <f t="shared" si="7"/>
        <v>7773.093218046253</v>
      </c>
      <c r="J23" s="11">
        <f t="shared" si="7"/>
        <v>6095.045494982203</v>
      </c>
      <c r="K23" s="11">
        <f t="shared" si="7"/>
        <v>5286.780288343552</v>
      </c>
      <c r="L23" s="11">
        <f t="shared" si="7"/>
        <v>7768.348989138773</v>
      </c>
      <c r="M23" s="11">
        <f t="shared" si="7"/>
        <v>7727.404320975901</v>
      </c>
      <c r="N23" s="46">
        <f t="shared" si="7"/>
        <v>6382.870104729151</v>
      </c>
      <c r="O23" s="11">
        <f t="shared" si="7"/>
        <v>5773.499743460895</v>
      </c>
      <c r="P23" s="11">
        <f t="shared" si="7"/>
        <v>3319.51646238169</v>
      </c>
      <c r="Q23" s="11">
        <f t="shared" si="7"/>
        <v>6057.506132458634</v>
      </c>
      <c r="R23" s="43">
        <f t="shared" si="7"/>
        <v>8159.430520811089</v>
      </c>
      <c r="S23" s="11">
        <f t="shared" si="7"/>
        <v>2555.8059473261114</v>
      </c>
      <c r="T23" s="11">
        <f t="shared" si="7"/>
        <v>3983.714822988017</v>
      </c>
      <c r="U23" s="11">
        <f t="shared" si="7"/>
        <v>8961.642881280994</v>
      </c>
    </row>
    <row r="24" spans="1:32" ht="11.25" customHeight="1">
      <c r="A24" s="8"/>
      <c r="B24" s="6"/>
      <c r="C24" s="4"/>
      <c r="D24" s="6"/>
      <c r="E24" s="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ht="11.25" customHeight="1">
      <c r="A25" s="8"/>
      <c r="B25" s="9"/>
      <c r="C25" s="15" t="s">
        <v>30</v>
      </c>
      <c r="D25" s="6"/>
      <c r="E25" s="8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ht="11.25" customHeight="1">
      <c r="A26" s="8"/>
      <c r="B26" s="9"/>
      <c r="C26" s="15" t="s">
        <v>31</v>
      </c>
      <c r="D26" s="6"/>
      <c r="E26" s="8"/>
      <c r="F26" s="16">
        <v>4</v>
      </c>
      <c r="G26" s="16">
        <v>4</v>
      </c>
      <c r="H26" s="16">
        <v>4</v>
      </c>
      <c r="I26" s="16">
        <v>4</v>
      </c>
      <c r="J26" s="16">
        <v>4</v>
      </c>
      <c r="K26" s="16">
        <v>4</v>
      </c>
      <c r="L26" s="16">
        <v>4</v>
      </c>
      <c r="M26" s="16">
        <v>4</v>
      </c>
      <c r="N26" s="16">
        <v>4</v>
      </c>
      <c r="O26" s="16">
        <v>4</v>
      </c>
      <c r="P26" s="16">
        <v>4</v>
      </c>
      <c r="Q26" s="16">
        <v>4</v>
      </c>
      <c r="R26" s="16">
        <v>4</v>
      </c>
      <c r="S26" s="16">
        <v>4</v>
      </c>
      <c r="T26" s="16">
        <v>4</v>
      </c>
      <c r="U26" s="16">
        <v>4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ht="11.25" customHeight="1">
      <c r="A27" s="6"/>
      <c r="B27" s="10" t="s">
        <v>32</v>
      </c>
      <c r="C27" s="18" t="s">
        <v>33</v>
      </c>
      <c r="D27" s="38" t="s">
        <v>13</v>
      </c>
      <c r="E27" s="6"/>
      <c r="F27" s="11">
        <v>89</v>
      </c>
      <c r="G27" s="11">
        <v>250</v>
      </c>
      <c r="H27" s="11">
        <v>200</v>
      </c>
      <c r="I27" s="11">
        <v>200</v>
      </c>
      <c r="J27" s="11">
        <v>110</v>
      </c>
      <c r="K27" s="11">
        <v>178</v>
      </c>
      <c r="L27" s="11">
        <v>150</v>
      </c>
      <c r="M27" s="11">
        <v>300</v>
      </c>
      <c r="N27" s="11">
        <v>115</v>
      </c>
      <c r="O27" s="11">
        <v>80</v>
      </c>
      <c r="P27" s="11">
        <v>205</v>
      </c>
      <c r="Q27" s="11">
        <v>130</v>
      </c>
      <c r="R27" s="11">
        <v>195</v>
      </c>
      <c r="S27" s="11">
        <v>70</v>
      </c>
      <c r="T27" s="11">
        <v>115</v>
      </c>
      <c r="U27" s="11">
        <v>725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11.25" customHeight="1">
      <c r="A28" s="6"/>
      <c r="B28" s="8"/>
      <c r="C28" s="14" t="s">
        <v>34</v>
      </c>
      <c r="D28" s="10" t="s">
        <v>19</v>
      </c>
      <c r="E28" s="6"/>
      <c r="F28" s="34">
        <f>F18-(F23*F27)</f>
        <v>2730578.7352484185</v>
      </c>
      <c r="G28" s="34">
        <f>G18-(G23*G27)</f>
        <v>7986727.89741441</v>
      </c>
      <c r="H28" s="34">
        <f aca="true" t="shared" si="8" ref="H28:U28">H18-(H23*H27)</f>
        <v>7995877.7773378175</v>
      </c>
      <c r="I28" s="34">
        <f t="shared" si="8"/>
        <v>6373936.438797927</v>
      </c>
      <c r="J28" s="34">
        <f t="shared" si="8"/>
        <v>5637917.082858538</v>
      </c>
      <c r="K28" s="34">
        <f t="shared" si="8"/>
        <v>5878899.680638029</v>
      </c>
      <c r="L28" s="34">
        <f t="shared" si="8"/>
        <v>6991514.090224896</v>
      </c>
      <c r="M28" s="34">
        <f t="shared" si="8"/>
        <v>15068438.425903007</v>
      </c>
      <c r="N28" s="34">
        <f t="shared" si="8"/>
        <v>6063726.599492694</v>
      </c>
      <c r="O28" s="34">
        <f t="shared" si="8"/>
        <v>5383788.510777284</v>
      </c>
      <c r="P28" s="34">
        <f t="shared" si="8"/>
        <v>5165167.61546591</v>
      </c>
      <c r="Q28" s="34">
        <f t="shared" si="8"/>
        <v>5954528.528206838</v>
      </c>
      <c r="R28" s="34">
        <f t="shared" si="8"/>
        <v>7416922.34341728</v>
      </c>
      <c r="S28" s="34">
        <f t="shared" si="8"/>
        <v>3003071.9881081814</v>
      </c>
      <c r="T28" s="34">
        <f t="shared" si="8"/>
        <v>4023551.9712178977</v>
      </c>
      <c r="U28" s="34">
        <f t="shared" si="8"/>
        <v>23103115.347942404</v>
      </c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11.25" customHeight="1">
      <c r="A29" s="6"/>
      <c r="B29" s="10" t="s">
        <v>35</v>
      </c>
      <c r="C29" s="18" t="s">
        <v>36</v>
      </c>
      <c r="D29" s="38" t="s">
        <v>13</v>
      </c>
      <c r="E29" s="6"/>
      <c r="F29" s="11">
        <v>0</v>
      </c>
      <c r="G29" s="11">
        <v>25</v>
      </c>
      <c r="H29" s="11">
        <v>60</v>
      </c>
      <c r="I29" s="11">
        <v>50</v>
      </c>
      <c r="J29" s="11">
        <v>60</v>
      </c>
      <c r="K29" s="11">
        <v>32</v>
      </c>
      <c r="L29" s="11">
        <v>50</v>
      </c>
      <c r="M29" s="11">
        <v>97</v>
      </c>
      <c r="N29" s="11">
        <v>50</v>
      </c>
      <c r="O29" s="11">
        <v>40</v>
      </c>
      <c r="P29" s="11">
        <v>23</v>
      </c>
      <c r="Q29" s="11">
        <v>65</v>
      </c>
      <c r="R29" s="11">
        <v>10</v>
      </c>
      <c r="S29" s="11">
        <v>30</v>
      </c>
      <c r="T29" s="11">
        <v>0</v>
      </c>
      <c r="U29" s="11">
        <v>96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1.25" customHeight="1">
      <c r="A30" s="6"/>
      <c r="B30" s="8"/>
      <c r="C30" s="14" t="s">
        <v>37</v>
      </c>
      <c r="D30" s="10" t="s">
        <v>19</v>
      </c>
      <c r="E30" s="6"/>
      <c r="F30" s="34">
        <f aca="true" t="shared" si="9" ref="F30:U30">$F$5*F29</f>
        <v>0</v>
      </c>
      <c r="G30" s="34">
        <f t="shared" si="9"/>
        <v>1125000</v>
      </c>
      <c r="H30" s="34">
        <f t="shared" si="9"/>
        <v>2700000</v>
      </c>
      <c r="I30" s="34">
        <f t="shared" si="9"/>
        <v>2250000</v>
      </c>
      <c r="J30" s="34">
        <f t="shared" si="9"/>
        <v>2700000</v>
      </c>
      <c r="K30" s="34">
        <f t="shared" si="9"/>
        <v>1440000</v>
      </c>
      <c r="L30" s="34">
        <f t="shared" si="9"/>
        <v>2250000</v>
      </c>
      <c r="M30" s="34">
        <f t="shared" si="9"/>
        <v>4365000</v>
      </c>
      <c r="N30" s="34">
        <f t="shared" si="9"/>
        <v>2250000</v>
      </c>
      <c r="O30" s="34">
        <f t="shared" si="9"/>
        <v>1800000</v>
      </c>
      <c r="P30" s="34">
        <f t="shared" si="9"/>
        <v>1035000</v>
      </c>
      <c r="Q30" s="34">
        <f t="shared" si="9"/>
        <v>2925000</v>
      </c>
      <c r="R30" s="34">
        <f t="shared" si="9"/>
        <v>450000</v>
      </c>
      <c r="S30" s="34">
        <f t="shared" si="9"/>
        <v>1350000</v>
      </c>
      <c r="T30" s="34">
        <f t="shared" si="9"/>
        <v>0</v>
      </c>
      <c r="U30" s="34">
        <f t="shared" si="9"/>
        <v>4320000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1.25" customHeight="1">
      <c r="A31" s="6"/>
      <c r="B31" s="8"/>
      <c r="C31" s="14" t="s">
        <v>38</v>
      </c>
      <c r="D31" s="10" t="s">
        <v>19</v>
      </c>
      <c r="E31" s="6"/>
      <c r="F31" s="34">
        <f>F28-F30</f>
        <v>2730578.7352484185</v>
      </c>
      <c r="G31" s="34">
        <f>G28-G30</f>
        <v>6861727.89741441</v>
      </c>
      <c r="H31" s="34">
        <f aca="true" t="shared" si="10" ref="H31:U31">H28-H30</f>
        <v>5295877.7773378175</v>
      </c>
      <c r="I31" s="34">
        <f t="shared" si="10"/>
        <v>4123936.4387979275</v>
      </c>
      <c r="J31" s="34">
        <f t="shared" si="10"/>
        <v>2937917.0828585383</v>
      </c>
      <c r="K31" s="34">
        <f t="shared" si="10"/>
        <v>4438899.680638029</v>
      </c>
      <c r="L31" s="34">
        <f t="shared" si="10"/>
        <v>4741514.090224896</v>
      </c>
      <c r="M31" s="34">
        <f t="shared" si="10"/>
        <v>10703438.425903007</v>
      </c>
      <c r="N31" s="34">
        <f t="shared" si="10"/>
        <v>3813726.5994926943</v>
      </c>
      <c r="O31" s="34">
        <f t="shared" si="10"/>
        <v>3583788.5107772844</v>
      </c>
      <c r="P31" s="34">
        <f t="shared" si="10"/>
        <v>4130167.61546591</v>
      </c>
      <c r="Q31" s="34">
        <f t="shared" si="10"/>
        <v>3029528.5282068383</v>
      </c>
      <c r="R31" s="34">
        <f t="shared" si="10"/>
        <v>6966922.34341728</v>
      </c>
      <c r="S31" s="34">
        <f t="shared" si="10"/>
        <v>1653071.9881081814</v>
      </c>
      <c r="T31" s="34">
        <f t="shared" si="10"/>
        <v>4023551.9712178977</v>
      </c>
      <c r="U31" s="34">
        <f t="shared" si="10"/>
        <v>18783115.347942404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11.25" customHeight="1">
      <c r="A32" s="6"/>
      <c r="B32" s="8"/>
      <c r="C32" s="14" t="s">
        <v>39</v>
      </c>
      <c r="D32" s="10" t="s">
        <v>40</v>
      </c>
      <c r="E32" s="6"/>
      <c r="F32" s="11">
        <f aca="true" t="shared" si="11" ref="F32:U32">SQRT(2*F31/$F$6)</f>
        <v>34.836626544476104</v>
      </c>
      <c r="G32" s="11">
        <f t="shared" si="11"/>
        <v>55.223698203717696</v>
      </c>
      <c r="H32" s="11">
        <f t="shared" si="11"/>
        <v>48.515187896107186</v>
      </c>
      <c r="I32" s="11">
        <f t="shared" si="11"/>
        <v>42.81192169788394</v>
      </c>
      <c r="J32" s="11">
        <f t="shared" si="11"/>
        <v>36.1350373697732</v>
      </c>
      <c r="K32" s="11">
        <f t="shared" si="11"/>
        <v>44.41671197315027</v>
      </c>
      <c r="L32" s="11">
        <f t="shared" si="11"/>
        <v>45.90576865335673</v>
      </c>
      <c r="M32" s="11">
        <f t="shared" si="11"/>
        <v>68.97161550120296</v>
      </c>
      <c r="N32" s="11">
        <f t="shared" si="11"/>
        <v>41.170251393142244</v>
      </c>
      <c r="O32" s="11">
        <f t="shared" si="11"/>
        <v>39.90983454837658</v>
      </c>
      <c r="P32" s="11">
        <f t="shared" si="11"/>
        <v>42.84425342234571</v>
      </c>
      <c r="Q32" s="11">
        <f t="shared" si="11"/>
        <v>36.69410202808462</v>
      </c>
      <c r="R32" s="11">
        <f t="shared" si="11"/>
        <v>55.64539451210388</v>
      </c>
      <c r="S32" s="11">
        <f t="shared" si="11"/>
        <v>27.105325332513793</v>
      </c>
      <c r="T32" s="11">
        <f t="shared" si="11"/>
        <v>42.287649740098914</v>
      </c>
      <c r="U32" s="11">
        <f t="shared" si="11"/>
        <v>91.3676707908885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11.25" customHeight="1">
      <c r="A33" s="6"/>
      <c r="B33" s="10" t="s">
        <v>41</v>
      </c>
      <c r="C33" s="18" t="s">
        <v>42</v>
      </c>
      <c r="D33" s="38" t="s">
        <v>13</v>
      </c>
      <c r="E33" s="6"/>
      <c r="F33" s="11">
        <v>35</v>
      </c>
      <c r="G33" s="11">
        <v>80</v>
      </c>
      <c r="H33" s="11">
        <v>80</v>
      </c>
      <c r="I33" s="11">
        <v>50</v>
      </c>
      <c r="J33" s="11">
        <v>35</v>
      </c>
      <c r="K33" s="11">
        <v>50</v>
      </c>
      <c r="L33" s="11">
        <v>80</v>
      </c>
      <c r="M33" s="11">
        <v>120</v>
      </c>
      <c r="N33" s="11">
        <v>50</v>
      </c>
      <c r="O33" s="11">
        <v>40</v>
      </c>
      <c r="P33" s="11">
        <v>60</v>
      </c>
      <c r="Q33" s="11">
        <v>40</v>
      </c>
      <c r="R33" s="11">
        <v>80</v>
      </c>
      <c r="S33" s="11">
        <v>25</v>
      </c>
      <c r="T33" s="11">
        <v>45</v>
      </c>
      <c r="U33" s="11">
        <v>224</v>
      </c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11.25" customHeight="1">
      <c r="A34" s="6"/>
      <c r="B34" s="8"/>
      <c r="C34" s="14" t="s">
        <v>43</v>
      </c>
      <c r="D34" s="10" t="s">
        <v>44</v>
      </c>
      <c r="E34" s="6"/>
      <c r="F34" s="12">
        <f>F32^2/F33</f>
        <v>34.67401568569421</v>
      </c>
      <c r="G34" s="12">
        <f>G32^2/G33</f>
        <v>38.120710541191166</v>
      </c>
      <c r="H34" s="12">
        <f aca="true" t="shared" si="12" ref="H34:U34">H32^2/H33</f>
        <v>29.421543207432315</v>
      </c>
      <c r="I34" s="12">
        <f t="shared" si="12"/>
        <v>36.65721278931491</v>
      </c>
      <c r="J34" s="12">
        <f t="shared" si="12"/>
        <v>37.306883591854444</v>
      </c>
      <c r="K34" s="12">
        <f t="shared" si="12"/>
        <v>39.45688605011581</v>
      </c>
      <c r="L34" s="12">
        <f t="shared" si="12"/>
        <v>26.34174494569387</v>
      </c>
      <c r="M34" s="12">
        <f t="shared" si="12"/>
        <v>39.64236454038151</v>
      </c>
      <c r="N34" s="49">
        <f t="shared" si="12"/>
        <v>33.89979199549062</v>
      </c>
      <c r="O34" s="12">
        <f t="shared" si="12"/>
        <v>39.81987234196982</v>
      </c>
      <c r="P34" s="12">
        <f t="shared" si="12"/>
        <v>30.593834188636368</v>
      </c>
      <c r="Q34" s="12">
        <f t="shared" si="12"/>
        <v>33.6614280911871</v>
      </c>
      <c r="R34" s="12">
        <f t="shared" si="12"/>
        <v>38.705124130096</v>
      </c>
      <c r="S34" s="12">
        <f t="shared" si="12"/>
        <v>29.38794645525656</v>
      </c>
      <c r="T34" s="12">
        <f t="shared" si="12"/>
        <v>39.73878490091751</v>
      </c>
      <c r="U34" s="12">
        <f t="shared" si="12"/>
        <v>37.26808600782223</v>
      </c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11.25" customHeight="1">
      <c r="A35" s="6"/>
      <c r="B35" s="10" t="s">
        <v>45</v>
      </c>
      <c r="C35" s="14" t="s">
        <v>46</v>
      </c>
      <c r="D35" s="6"/>
      <c r="E35" s="6"/>
      <c r="F35" s="13" t="str">
        <f>IF(AND(F34&gt;F25*F4,F34&lt;F26*F4),"***ok***","***error***")</f>
        <v>***ok***</v>
      </c>
      <c r="G35" s="13" t="str">
        <f>IF(AND(G34&gt;G25*G4,G34&lt;G26*G4),"***ok***","***error***")</f>
        <v>***ok***</v>
      </c>
      <c r="H35" s="13" t="str">
        <f aca="true" t="shared" si="13" ref="H35:U35">IF(AND(H34&gt;H25*H4,H34&lt;H26*H4),"***ok***","***error***")</f>
        <v>***ok***</v>
      </c>
      <c r="I35" s="13" t="str">
        <f t="shared" si="13"/>
        <v>***ok***</v>
      </c>
      <c r="J35" s="13" t="str">
        <f t="shared" si="13"/>
        <v>***ok***</v>
      </c>
      <c r="K35" s="13" t="str">
        <f t="shared" si="13"/>
        <v>***ok***</v>
      </c>
      <c r="L35" s="13" t="str">
        <f t="shared" si="13"/>
        <v>***ok***</v>
      </c>
      <c r="M35" s="13" t="str">
        <f t="shared" si="13"/>
        <v>***ok***</v>
      </c>
      <c r="N35" s="13" t="str">
        <f t="shared" si="13"/>
        <v>***ok***</v>
      </c>
      <c r="O35" s="13" t="str">
        <f t="shared" si="13"/>
        <v>***ok***</v>
      </c>
      <c r="P35" s="13" t="str">
        <f t="shared" si="13"/>
        <v>***ok***</v>
      </c>
      <c r="Q35" s="13" t="str">
        <f t="shared" si="13"/>
        <v>***ok***</v>
      </c>
      <c r="R35" s="13" t="str">
        <f t="shared" si="13"/>
        <v>***ok***</v>
      </c>
      <c r="S35" s="13" t="str">
        <f t="shared" si="13"/>
        <v>***ok***</v>
      </c>
      <c r="T35" s="44" t="str">
        <f t="shared" si="13"/>
        <v>***error***</v>
      </c>
      <c r="U35" s="13" t="str">
        <f t="shared" si="13"/>
        <v>***ok***</v>
      </c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11.25" customHeight="1">
      <c r="A36" s="6"/>
      <c r="B36" s="4"/>
      <c r="C36" s="4"/>
      <c r="D36" s="6"/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11.25" customHeight="1">
      <c r="A37" s="6"/>
      <c r="B37" s="9"/>
      <c r="C37" s="15" t="s">
        <v>30</v>
      </c>
      <c r="D37" s="6"/>
      <c r="E37" s="6"/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ht="11.25" customHeight="1">
      <c r="A38" s="6"/>
      <c r="B38" s="9"/>
      <c r="C38" s="15" t="s">
        <v>31</v>
      </c>
      <c r="D38" s="6"/>
      <c r="E38" s="6"/>
      <c r="F38" s="23">
        <v>1</v>
      </c>
      <c r="G38" s="23">
        <v>1</v>
      </c>
      <c r="H38" s="23">
        <v>1</v>
      </c>
      <c r="I38" s="23">
        <v>1</v>
      </c>
      <c r="J38" s="23">
        <v>1</v>
      </c>
      <c r="K38" s="23">
        <v>1</v>
      </c>
      <c r="L38" s="23">
        <v>1</v>
      </c>
      <c r="M38" s="23">
        <v>1</v>
      </c>
      <c r="N38" s="23">
        <v>1</v>
      </c>
      <c r="O38" s="23">
        <v>1</v>
      </c>
      <c r="P38" s="23">
        <v>1</v>
      </c>
      <c r="Q38" s="23">
        <v>1</v>
      </c>
      <c r="R38" s="23">
        <v>1</v>
      </c>
      <c r="S38" s="23">
        <v>1</v>
      </c>
      <c r="T38" s="23">
        <v>1</v>
      </c>
      <c r="U38" s="23">
        <v>1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11.25" customHeight="1">
      <c r="A39" s="6"/>
      <c r="B39" s="10" t="s">
        <v>47</v>
      </c>
      <c r="C39" s="18" t="s">
        <v>33</v>
      </c>
      <c r="D39" s="38" t="s">
        <v>13</v>
      </c>
      <c r="E39" s="6"/>
      <c r="F39" s="22">
        <v>107</v>
      </c>
      <c r="G39" s="22">
        <v>125</v>
      </c>
      <c r="H39" s="22">
        <v>120</v>
      </c>
      <c r="I39" s="22">
        <v>100</v>
      </c>
      <c r="J39" s="22">
        <v>130</v>
      </c>
      <c r="K39" s="22">
        <v>92</v>
      </c>
      <c r="L39" s="22">
        <v>100</v>
      </c>
      <c r="M39" s="22">
        <v>400</v>
      </c>
      <c r="N39" s="22">
        <v>100</v>
      </c>
      <c r="O39" s="22">
        <v>90</v>
      </c>
      <c r="P39" s="22">
        <v>187</v>
      </c>
      <c r="Q39" s="22">
        <v>105</v>
      </c>
      <c r="R39" s="22">
        <v>150</v>
      </c>
      <c r="S39" s="22">
        <v>100</v>
      </c>
      <c r="T39" s="22">
        <v>105</v>
      </c>
      <c r="U39" s="22">
        <v>481</v>
      </c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ht="11.25" customHeight="1">
      <c r="A40" s="6"/>
      <c r="B40" s="8"/>
      <c r="C40" s="14" t="s">
        <v>48</v>
      </c>
      <c r="D40" s="10" t="s">
        <v>19</v>
      </c>
      <c r="E40" s="6"/>
      <c r="F40" s="34">
        <f>F28-(F23*F39)</f>
        <v>2559817.73094894</v>
      </c>
      <c r="G40" s="34">
        <f>G28-(G23*G39)</f>
        <v>7372364.212997916</v>
      </c>
      <c r="H40" s="34">
        <f aca="true" t="shared" si="14" ref="H40:U40">H28-(H23*H39)</f>
        <v>6496650.694086976</v>
      </c>
      <c r="I40" s="34">
        <f t="shared" si="14"/>
        <v>5596627.1169933025</v>
      </c>
      <c r="J40" s="34">
        <f t="shared" si="14"/>
        <v>4845561.168510851</v>
      </c>
      <c r="K40" s="34">
        <f t="shared" si="14"/>
        <v>5392515.894110423</v>
      </c>
      <c r="L40" s="34">
        <f t="shared" si="14"/>
        <v>6214679.191311019</v>
      </c>
      <c r="M40" s="34">
        <f t="shared" si="14"/>
        <v>11977476.697512647</v>
      </c>
      <c r="N40" s="34">
        <f t="shared" si="14"/>
        <v>5425439.589019779</v>
      </c>
      <c r="O40" s="34">
        <f t="shared" si="14"/>
        <v>4864173.533865804</v>
      </c>
      <c r="P40" s="34">
        <f t="shared" si="14"/>
        <v>4544418.037000534</v>
      </c>
      <c r="Q40" s="34">
        <f t="shared" si="14"/>
        <v>5318490.384298682</v>
      </c>
      <c r="R40" s="34">
        <f t="shared" si="14"/>
        <v>6193007.765295617</v>
      </c>
      <c r="S40" s="34">
        <f t="shared" si="14"/>
        <v>2747491.3933755704</v>
      </c>
      <c r="T40" s="34">
        <f t="shared" si="14"/>
        <v>3605261.914804156</v>
      </c>
      <c r="U40" s="34">
        <f t="shared" si="14"/>
        <v>18792565.122046247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ht="11.25" customHeight="1">
      <c r="A41" s="6"/>
      <c r="B41" s="10" t="s">
        <v>49</v>
      </c>
      <c r="C41" s="18" t="s">
        <v>50</v>
      </c>
      <c r="D41" s="38" t="s">
        <v>13</v>
      </c>
      <c r="E41" s="6"/>
      <c r="F41" s="11">
        <v>43</v>
      </c>
      <c r="G41" s="11">
        <v>103</v>
      </c>
      <c r="H41" s="11">
        <v>140</v>
      </c>
      <c r="I41" s="11">
        <v>110</v>
      </c>
      <c r="J41" s="11">
        <v>100</v>
      </c>
      <c r="K41" s="11">
        <v>85</v>
      </c>
      <c r="L41" s="11">
        <v>100</v>
      </c>
      <c r="M41" s="11">
        <v>260</v>
      </c>
      <c r="N41" s="11">
        <v>100</v>
      </c>
      <c r="O41" s="11">
        <v>100</v>
      </c>
      <c r="P41" s="11">
        <v>94</v>
      </c>
      <c r="Q41" s="11">
        <v>118</v>
      </c>
      <c r="R41" s="11">
        <v>130</v>
      </c>
      <c r="S41" s="11">
        <v>50</v>
      </c>
      <c r="T41" s="11">
        <v>65</v>
      </c>
      <c r="U41" s="11">
        <v>381</v>
      </c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ht="11.25" customHeight="1">
      <c r="A42" s="6"/>
      <c r="B42" s="8"/>
      <c r="C42" s="14" t="s">
        <v>51</v>
      </c>
      <c r="D42" s="10" t="s">
        <v>19</v>
      </c>
      <c r="E42" s="6"/>
      <c r="F42" s="34">
        <f>F5*F41</f>
        <v>1935000</v>
      </c>
      <c r="G42" s="34">
        <f>G5*G41</f>
        <v>4635000</v>
      </c>
      <c r="H42" s="34">
        <f aca="true" t="shared" si="15" ref="H42:U42">H5*H41</f>
        <v>6300000</v>
      </c>
      <c r="I42" s="34">
        <f t="shared" si="15"/>
        <v>4950000</v>
      </c>
      <c r="J42" s="34">
        <f t="shared" si="15"/>
        <v>4500000</v>
      </c>
      <c r="K42" s="34">
        <f t="shared" si="15"/>
        <v>3825000</v>
      </c>
      <c r="L42" s="34">
        <f t="shared" si="15"/>
        <v>4500000</v>
      </c>
      <c r="M42" s="34">
        <f t="shared" si="15"/>
        <v>11700000</v>
      </c>
      <c r="N42" s="34">
        <f t="shared" si="15"/>
        <v>4500000</v>
      </c>
      <c r="O42" s="34">
        <f t="shared" si="15"/>
        <v>4500000</v>
      </c>
      <c r="P42" s="34">
        <f t="shared" si="15"/>
        <v>4230000</v>
      </c>
      <c r="Q42" s="34">
        <f t="shared" si="15"/>
        <v>5310000</v>
      </c>
      <c r="R42" s="34">
        <f t="shared" si="15"/>
        <v>5850000</v>
      </c>
      <c r="S42" s="34">
        <f t="shared" si="15"/>
        <v>2250000</v>
      </c>
      <c r="T42" s="34">
        <f t="shared" si="15"/>
        <v>2925000</v>
      </c>
      <c r="U42" s="34">
        <f t="shared" si="15"/>
        <v>17145000</v>
      </c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ht="11.25" customHeight="1">
      <c r="A43" s="6"/>
      <c r="B43" s="8"/>
      <c r="C43" s="14" t="s">
        <v>52</v>
      </c>
      <c r="D43" s="10" t="s">
        <v>19</v>
      </c>
      <c r="E43" s="6"/>
      <c r="F43" s="34">
        <f>F40-F42</f>
        <v>624817.7309489399</v>
      </c>
      <c r="G43" s="34">
        <f>G40-G42</f>
        <v>2737364.212997916</v>
      </c>
      <c r="H43" s="34">
        <f aca="true" t="shared" si="16" ref="H43:S43">H40-H42</f>
        <v>196650.69408697635</v>
      </c>
      <c r="I43" s="34">
        <f t="shared" si="16"/>
        <v>646627.1169933025</v>
      </c>
      <c r="J43" s="34">
        <f t="shared" si="16"/>
        <v>345561.16851085145</v>
      </c>
      <c r="K43" s="34">
        <f t="shared" si="16"/>
        <v>1567515.8941104226</v>
      </c>
      <c r="L43" s="34">
        <f t="shared" si="16"/>
        <v>1714679.1913110185</v>
      </c>
      <c r="M43" s="34">
        <f t="shared" si="16"/>
        <v>277476.69751264714</v>
      </c>
      <c r="N43" s="34">
        <f t="shared" si="16"/>
        <v>925439.5890197791</v>
      </c>
      <c r="O43" s="34">
        <f t="shared" si="16"/>
        <v>364173.53386580385</v>
      </c>
      <c r="P43" s="34">
        <f t="shared" si="16"/>
        <v>314418.0370005341</v>
      </c>
      <c r="Q43" s="34">
        <f t="shared" si="16"/>
        <v>8490.384298682213</v>
      </c>
      <c r="R43" s="34">
        <f t="shared" si="16"/>
        <v>343007.7652956173</v>
      </c>
      <c r="S43" s="34">
        <f t="shared" si="16"/>
        <v>497491.3933755704</v>
      </c>
      <c r="T43" s="34">
        <f>T40-T42</f>
        <v>680261.9148041559</v>
      </c>
      <c r="U43" s="34">
        <f>U40-U42</f>
        <v>1647565.1220462471</v>
      </c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ht="11.25" customHeight="1">
      <c r="A44" s="6"/>
      <c r="B44" s="8"/>
      <c r="C44" s="14" t="s">
        <v>53</v>
      </c>
      <c r="D44" s="10" t="s">
        <v>40</v>
      </c>
      <c r="E44" s="6"/>
      <c r="F44" s="11">
        <f aca="true" t="shared" si="17" ref="F44:U44">SQRT(2*F43/$F$6)</f>
        <v>16.664236235442655</v>
      </c>
      <c r="G44" s="11">
        <f t="shared" si="17"/>
        <v>34.87988412950884</v>
      </c>
      <c r="H44" s="11">
        <f t="shared" si="17"/>
        <v>9.348813212547388</v>
      </c>
      <c r="I44" s="11">
        <f t="shared" si="17"/>
        <v>16.952575903820666</v>
      </c>
      <c r="J44" s="11">
        <f t="shared" si="17"/>
        <v>12.392850421125013</v>
      </c>
      <c r="K44" s="11">
        <f t="shared" si="17"/>
        <v>26.39457767640436</v>
      </c>
      <c r="L44" s="11">
        <f t="shared" si="17"/>
        <v>27.605789982948775</v>
      </c>
      <c r="M44" s="11">
        <f t="shared" si="17"/>
        <v>11.105087873235746</v>
      </c>
      <c r="N44" s="11">
        <f t="shared" si="17"/>
        <v>20.280692394708588</v>
      </c>
      <c r="O44" s="11">
        <f t="shared" si="17"/>
        <v>12.722220872959142</v>
      </c>
      <c r="P44" s="11">
        <f t="shared" si="17"/>
        <v>11.8212245464679</v>
      </c>
      <c r="Q44" s="11">
        <f t="shared" si="17"/>
        <v>1.9425509344024032</v>
      </c>
      <c r="R44" s="11">
        <f t="shared" si="17"/>
        <v>12.346979213027817</v>
      </c>
      <c r="S44" s="11">
        <f t="shared" si="17"/>
        <v>14.86967672630101</v>
      </c>
      <c r="T44" s="11">
        <f t="shared" si="17"/>
        <v>17.387887416297794</v>
      </c>
      <c r="U44" s="11">
        <f t="shared" si="17"/>
        <v>27.060139788143882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ht="11.25" customHeight="1">
      <c r="A45" s="6"/>
      <c r="B45" s="10" t="s">
        <v>54</v>
      </c>
      <c r="C45" s="18" t="s">
        <v>42</v>
      </c>
      <c r="D45" s="38" t="s">
        <v>13</v>
      </c>
      <c r="E45" s="6"/>
      <c r="F45" s="11">
        <v>50</v>
      </c>
      <c r="G45" s="11">
        <v>140</v>
      </c>
      <c r="H45" s="11">
        <v>90</v>
      </c>
      <c r="I45" s="11">
        <v>37</v>
      </c>
      <c r="J45" s="11">
        <v>30</v>
      </c>
      <c r="K45" s="11">
        <v>75</v>
      </c>
      <c r="L45" s="11">
        <v>80</v>
      </c>
      <c r="M45" s="11">
        <v>15</v>
      </c>
      <c r="N45" s="11">
        <v>43</v>
      </c>
      <c r="O45" s="11">
        <v>20</v>
      </c>
      <c r="P45" s="11">
        <v>90</v>
      </c>
      <c r="Q45" s="11">
        <v>30</v>
      </c>
      <c r="R45" s="11">
        <v>20</v>
      </c>
      <c r="S45" s="11">
        <v>30</v>
      </c>
      <c r="T45" s="11">
        <v>35</v>
      </c>
      <c r="U45" s="11">
        <v>82</v>
      </c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1.25" customHeight="1">
      <c r="A46" s="6"/>
      <c r="B46" s="8"/>
      <c r="C46" s="14" t="s">
        <v>43</v>
      </c>
      <c r="D46" s="10" t="s">
        <v>44</v>
      </c>
      <c r="E46" s="6"/>
      <c r="F46" s="12">
        <f>F44^2/F45</f>
        <v>5.5539353862128</v>
      </c>
      <c r="G46" s="12">
        <f>G44^2/G45</f>
        <v>8.690045120628303</v>
      </c>
      <c r="H46" s="12">
        <f>H44^2/H45</f>
        <v>0.9711145387011177</v>
      </c>
      <c r="I46" s="12">
        <f aca="true" t="shared" si="18" ref="I46:U46">I44^2/I45</f>
        <v>7.767292696616245</v>
      </c>
      <c r="J46" s="12">
        <f t="shared" si="18"/>
        <v>5.119424718679281</v>
      </c>
      <c r="K46" s="12">
        <f t="shared" si="18"/>
        <v>9.288983076209913</v>
      </c>
      <c r="L46" s="12">
        <f t="shared" si="18"/>
        <v>9.525995507283437</v>
      </c>
      <c r="M46" s="12">
        <f t="shared" si="18"/>
        <v>8.221531778152508</v>
      </c>
      <c r="N46" s="12">
        <f t="shared" si="18"/>
        <v>9.565267069971878</v>
      </c>
      <c r="O46" s="12">
        <f t="shared" si="18"/>
        <v>8.092745197017862</v>
      </c>
      <c r="P46" s="12">
        <f t="shared" si="18"/>
        <v>1.5526816642001688</v>
      </c>
      <c r="Q46" s="12">
        <f t="shared" si="18"/>
        <v>0.12578347109158833</v>
      </c>
      <c r="R46" s="12">
        <f t="shared" si="18"/>
        <v>7.622394784347049</v>
      </c>
      <c r="S46" s="12">
        <f t="shared" si="18"/>
        <v>7.370242864823265</v>
      </c>
      <c r="T46" s="12">
        <f t="shared" si="18"/>
        <v>8.638246537195633</v>
      </c>
      <c r="U46" s="12">
        <f t="shared" si="18"/>
        <v>8.929892260413263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1.25" customHeight="1">
      <c r="A47" s="6"/>
      <c r="B47" s="10" t="s">
        <v>55</v>
      </c>
      <c r="C47" s="14" t="s">
        <v>46</v>
      </c>
      <c r="D47" s="6"/>
      <c r="E47" s="6"/>
      <c r="F47" s="13" t="str">
        <f>IF(AND(F46&gt;F37*F4,F46&lt;F38*F4),"***ok***","***error***")</f>
        <v>***ok***</v>
      </c>
      <c r="G47" s="13" t="str">
        <f>IF(AND(G46&gt;G37*G4,G46&lt;G38*G4),"***ok***","***error***")</f>
        <v>***ok***</v>
      </c>
      <c r="H47" s="32" t="str">
        <f aca="true" t="shared" si="19" ref="H47:U47">IF(AND(H46&gt;H37*H4,H46&lt;H38*H4),"***ok***","***error***")</f>
        <v>***ok***</v>
      </c>
      <c r="I47" s="13" t="str">
        <f t="shared" si="19"/>
        <v>***ok***</v>
      </c>
      <c r="J47" s="13" t="str">
        <f t="shared" si="19"/>
        <v>***ok***</v>
      </c>
      <c r="K47" s="13" t="str">
        <f t="shared" si="19"/>
        <v>***ok***</v>
      </c>
      <c r="L47" s="13" t="str">
        <f t="shared" si="19"/>
        <v>***ok***</v>
      </c>
      <c r="M47" s="13" t="str">
        <f t="shared" si="19"/>
        <v>***ok***</v>
      </c>
      <c r="N47" s="32" t="str">
        <f t="shared" si="19"/>
        <v>***ok***</v>
      </c>
      <c r="O47" s="13" t="str">
        <f t="shared" si="19"/>
        <v>***ok***</v>
      </c>
      <c r="P47" s="13" t="str">
        <f t="shared" si="19"/>
        <v>***ok***</v>
      </c>
      <c r="Q47" s="13" t="str">
        <f t="shared" si="19"/>
        <v>***ok***</v>
      </c>
      <c r="R47" s="13" t="str">
        <f t="shared" si="19"/>
        <v>***ok***</v>
      </c>
      <c r="S47" s="13" t="str">
        <f t="shared" si="19"/>
        <v>***ok***</v>
      </c>
      <c r="T47" s="13" t="str">
        <f t="shared" si="19"/>
        <v>***ok***</v>
      </c>
      <c r="U47" s="13" t="str">
        <f t="shared" si="19"/>
        <v>***ok***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11.25" customHeight="1">
      <c r="A48" s="6"/>
      <c r="B48" s="6"/>
      <c r="C48" s="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1.25" customHeight="1">
      <c r="A49" s="6"/>
      <c r="B49" s="9"/>
      <c r="C49" s="15" t="s">
        <v>30</v>
      </c>
      <c r="D49" s="6"/>
      <c r="E49" s="6"/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1.25" customHeight="1">
      <c r="A50" s="6"/>
      <c r="B50" s="9"/>
      <c r="C50" s="15" t="s">
        <v>31</v>
      </c>
      <c r="D50" s="6"/>
      <c r="E50" s="6"/>
      <c r="F50" s="21">
        <v>4</v>
      </c>
      <c r="G50" s="21">
        <v>4</v>
      </c>
      <c r="H50" s="21">
        <v>4</v>
      </c>
      <c r="I50" s="21">
        <v>4</v>
      </c>
      <c r="J50" s="21">
        <v>4</v>
      </c>
      <c r="K50" s="21">
        <v>4</v>
      </c>
      <c r="L50" s="21">
        <v>4</v>
      </c>
      <c r="M50" s="21">
        <v>4</v>
      </c>
      <c r="N50" s="21">
        <v>4</v>
      </c>
      <c r="O50" s="21">
        <v>4</v>
      </c>
      <c r="P50" s="21">
        <v>4</v>
      </c>
      <c r="Q50" s="21">
        <v>4</v>
      </c>
      <c r="R50" s="21">
        <v>4</v>
      </c>
      <c r="S50" s="21">
        <v>4</v>
      </c>
      <c r="T50" s="21">
        <v>4</v>
      </c>
      <c r="U50" s="21">
        <v>5</v>
      </c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1.25" customHeight="1">
      <c r="A51" s="6"/>
      <c r="B51" s="10" t="s">
        <v>56</v>
      </c>
      <c r="C51" s="18" t="s">
        <v>57</v>
      </c>
      <c r="D51" s="38" t="s">
        <v>13</v>
      </c>
      <c r="E51" s="6"/>
      <c r="F51" s="11">
        <v>107</v>
      </c>
      <c r="G51" s="11">
        <v>125</v>
      </c>
      <c r="H51" s="11">
        <v>90</v>
      </c>
      <c r="I51" s="11">
        <v>120</v>
      </c>
      <c r="J51" s="11">
        <v>124</v>
      </c>
      <c r="K51" s="11">
        <v>245</v>
      </c>
      <c r="L51" s="11">
        <v>175</v>
      </c>
      <c r="M51" s="11">
        <v>400</v>
      </c>
      <c r="N51" s="11">
        <v>70</v>
      </c>
      <c r="O51" s="11">
        <v>90</v>
      </c>
      <c r="P51" s="11">
        <v>223</v>
      </c>
      <c r="Q51" s="11">
        <v>122</v>
      </c>
      <c r="R51" s="11">
        <v>135</v>
      </c>
      <c r="S51" s="11">
        <v>110</v>
      </c>
      <c r="T51" s="11">
        <v>102</v>
      </c>
      <c r="U51" s="11">
        <v>550</v>
      </c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11.25" customHeight="1">
      <c r="A52" s="6"/>
      <c r="B52" s="8"/>
      <c r="C52" s="14" t="s">
        <v>58</v>
      </c>
      <c r="D52" s="10" t="s">
        <v>19</v>
      </c>
      <c r="E52" s="6"/>
      <c r="F52" s="34">
        <f>F40-(F23*F51)</f>
        <v>2389056.7266494613</v>
      </c>
      <c r="G52" s="34">
        <f>G40-(G23*G51)</f>
        <v>6758000.528581423</v>
      </c>
      <c r="H52" s="34">
        <f aca="true" t="shared" si="20" ref="H52:U52">H40-(H23*H51)</f>
        <v>5372230.381648846</v>
      </c>
      <c r="I52" s="34">
        <f t="shared" si="20"/>
        <v>4663855.930827752</v>
      </c>
      <c r="J52" s="34">
        <f t="shared" si="20"/>
        <v>4089775.5271330583</v>
      </c>
      <c r="K52" s="34">
        <f t="shared" si="20"/>
        <v>4097254.7234662524</v>
      </c>
      <c r="L52" s="34">
        <f t="shared" si="20"/>
        <v>4855218.118211733</v>
      </c>
      <c r="M52" s="34">
        <f t="shared" si="20"/>
        <v>8886514.969122287</v>
      </c>
      <c r="N52" s="34">
        <f t="shared" si="20"/>
        <v>4978638.681688739</v>
      </c>
      <c r="O52" s="34">
        <f t="shared" si="20"/>
        <v>4344558.556954323</v>
      </c>
      <c r="P52" s="34">
        <f t="shared" si="20"/>
        <v>3804165.865889417</v>
      </c>
      <c r="Q52" s="34">
        <f t="shared" si="20"/>
        <v>4579474.636138729</v>
      </c>
      <c r="R52" s="34">
        <f t="shared" si="20"/>
        <v>5091484.64498612</v>
      </c>
      <c r="S52" s="34">
        <f t="shared" si="20"/>
        <v>2466352.739169698</v>
      </c>
      <c r="T52" s="34">
        <f t="shared" si="20"/>
        <v>3198923.0028593782</v>
      </c>
      <c r="U52" s="34">
        <f t="shared" si="20"/>
        <v>13863661.5373417</v>
      </c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11.25" customHeight="1">
      <c r="A53" s="6"/>
      <c r="B53" s="10" t="s">
        <v>59</v>
      </c>
      <c r="C53" s="18" t="s">
        <v>60</v>
      </c>
      <c r="D53" s="38" t="s">
        <v>13</v>
      </c>
      <c r="E53" s="6"/>
      <c r="F53" s="11">
        <v>0</v>
      </c>
      <c r="G53" s="11">
        <v>25</v>
      </c>
      <c r="H53" s="11">
        <v>65</v>
      </c>
      <c r="I53" s="11">
        <v>40</v>
      </c>
      <c r="J53" s="11">
        <v>30</v>
      </c>
      <c r="K53" s="11">
        <v>0</v>
      </c>
      <c r="L53" s="11">
        <v>30</v>
      </c>
      <c r="M53" s="11">
        <v>97</v>
      </c>
      <c r="N53" s="11">
        <v>40</v>
      </c>
      <c r="O53" s="11">
        <v>25</v>
      </c>
      <c r="P53" s="11">
        <v>1</v>
      </c>
      <c r="Q53" s="11">
        <v>30</v>
      </c>
      <c r="R53" s="11">
        <v>5</v>
      </c>
      <c r="S53" s="11">
        <v>30</v>
      </c>
      <c r="T53" s="11">
        <v>10</v>
      </c>
      <c r="U53" s="11">
        <v>100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11.25" customHeight="1">
      <c r="A54" s="6"/>
      <c r="B54" s="8"/>
      <c r="C54" s="14" t="s">
        <v>61</v>
      </c>
      <c r="D54" s="10" t="s">
        <v>19</v>
      </c>
      <c r="E54" s="6"/>
      <c r="F54" s="34">
        <f aca="true" t="shared" si="21" ref="F54:U54">$F$5*F53</f>
        <v>0</v>
      </c>
      <c r="G54" s="34">
        <f t="shared" si="21"/>
        <v>1125000</v>
      </c>
      <c r="H54" s="34">
        <f t="shared" si="21"/>
        <v>2925000</v>
      </c>
      <c r="I54" s="34">
        <f t="shared" si="21"/>
        <v>1800000</v>
      </c>
      <c r="J54" s="34">
        <f t="shared" si="21"/>
        <v>1350000</v>
      </c>
      <c r="K54" s="34">
        <f t="shared" si="21"/>
        <v>0</v>
      </c>
      <c r="L54" s="34">
        <f t="shared" si="21"/>
        <v>1350000</v>
      </c>
      <c r="M54" s="34">
        <f t="shared" si="21"/>
        <v>4365000</v>
      </c>
      <c r="N54" s="34">
        <f t="shared" si="21"/>
        <v>1800000</v>
      </c>
      <c r="O54" s="34">
        <f t="shared" si="21"/>
        <v>1125000</v>
      </c>
      <c r="P54" s="34">
        <f t="shared" si="21"/>
        <v>45000</v>
      </c>
      <c r="Q54" s="34">
        <f t="shared" si="21"/>
        <v>1350000</v>
      </c>
      <c r="R54" s="34">
        <f t="shared" si="21"/>
        <v>225000</v>
      </c>
      <c r="S54" s="34">
        <f t="shared" si="21"/>
        <v>1350000</v>
      </c>
      <c r="T54" s="34">
        <f t="shared" si="21"/>
        <v>450000</v>
      </c>
      <c r="U54" s="34">
        <f t="shared" si="21"/>
        <v>4500000</v>
      </c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11.25" customHeight="1">
      <c r="A55" s="6"/>
      <c r="B55" s="8"/>
      <c r="C55" s="14" t="s">
        <v>62</v>
      </c>
      <c r="D55" s="10" t="s">
        <v>19</v>
      </c>
      <c r="E55" s="6"/>
      <c r="F55" s="34">
        <f>F52-F54</f>
        <v>2389056.7266494613</v>
      </c>
      <c r="G55" s="34">
        <f>G52-G54</f>
        <v>5633000.528581423</v>
      </c>
      <c r="H55" s="34">
        <f aca="true" t="shared" si="22" ref="H55:U55">H52-H54</f>
        <v>2447230.381648846</v>
      </c>
      <c r="I55" s="34">
        <f t="shared" si="22"/>
        <v>2863855.9308277518</v>
      </c>
      <c r="J55" s="34">
        <f t="shared" si="22"/>
        <v>2739775.5271330583</v>
      </c>
      <c r="K55" s="34">
        <f t="shared" si="22"/>
        <v>4097254.7234662524</v>
      </c>
      <c r="L55" s="34">
        <f t="shared" si="22"/>
        <v>3505218.118211733</v>
      </c>
      <c r="M55" s="34">
        <f t="shared" si="22"/>
        <v>4521514.969122287</v>
      </c>
      <c r="N55" s="34">
        <f t="shared" si="22"/>
        <v>3178638.681688739</v>
      </c>
      <c r="O55" s="34">
        <f t="shared" si="22"/>
        <v>3219558.5569543233</v>
      </c>
      <c r="P55" s="34">
        <f t="shared" si="22"/>
        <v>3759165.865889417</v>
      </c>
      <c r="Q55" s="34">
        <f t="shared" si="22"/>
        <v>3229474.636138729</v>
      </c>
      <c r="R55" s="34">
        <f t="shared" si="22"/>
        <v>4866484.64498612</v>
      </c>
      <c r="S55" s="34">
        <f t="shared" si="22"/>
        <v>1116352.7391696982</v>
      </c>
      <c r="T55" s="34">
        <f t="shared" si="22"/>
        <v>2748923.0028593782</v>
      </c>
      <c r="U55" s="34">
        <f t="shared" si="22"/>
        <v>9363661.5373417</v>
      </c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ht="11.25" customHeight="1">
      <c r="A56" s="6"/>
      <c r="B56" s="8"/>
      <c r="C56" s="14" t="s">
        <v>63</v>
      </c>
      <c r="D56" s="10" t="s">
        <v>40</v>
      </c>
      <c r="E56" s="6"/>
      <c r="F56" s="11">
        <f aca="true" t="shared" si="23" ref="F56:U56">SQRT(2*F55/$F$6)</f>
        <v>32.58531862084492</v>
      </c>
      <c r="G56" s="11">
        <f t="shared" si="23"/>
        <v>50.03554527014403</v>
      </c>
      <c r="H56" s="11">
        <f t="shared" si="23"/>
        <v>32.9796596010251</v>
      </c>
      <c r="I56" s="11">
        <f t="shared" si="23"/>
        <v>35.67667106311444</v>
      </c>
      <c r="J56" s="11">
        <f t="shared" si="23"/>
        <v>34.89524340163194</v>
      </c>
      <c r="K56" s="11">
        <f t="shared" si="23"/>
        <v>42.67320118433037</v>
      </c>
      <c r="L56" s="11">
        <f t="shared" si="23"/>
        <v>39.4699217025473</v>
      </c>
      <c r="M56" s="11">
        <f t="shared" si="23"/>
        <v>44.82814081019638</v>
      </c>
      <c r="N56" s="11">
        <f t="shared" si="23"/>
        <v>37.58627812078196</v>
      </c>
      <c r="O56" s="11">
        <f t="shared" si="23"/>
        <v>37.82743599825293</v>
      </c>
      <c r="P56" s="11">
        <f t="shared" si="23"/>
        <v>40.87469125069621</v>
      </c>
      <c r="Q56" s="11">
        <f t="shared" si="23"/>
        <v>37.88564451749636</v>
      </c>
      <c r="R56" s="11">
        <f t="shared" si="23"/>
        <v>46.5067958952052</v>
      </c>
      <c r="S56" s="11">
        <f t="shared" si="23"/>
        <v>22.274576830196132</v>
      </c>
      <c r="T56" s="11">
        <f t="shared" si="23"/>
        <v>34.95344842538988</v>
      </c>
      <c r="U56" s="11">
        <f t="shared" si="23"/>
        <v>64.51067624765412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ht="11.25" customHeight="1">
      <c r="A57" s="6"/>
      <c r="B57" s="10" t="s">
        <v>64</v>
      </c>
      <c r="C57" s="18" t="s">
        <v>42</v>
      </c>
      <c r="D57" s="38" t="s">
        <v>13</v>
      </c>
      <c r="E57" s="6"/>
      <c r="F57" s="11">
        <v>35</v>
      </c>
      <c r="G57" s="11">
        <v>70</v>
      </c>
      <c r="H57" s="11">
        <v>55</v>
      </c>
      <c r="I57" s="11">
        <v>35</v>
      </c>
      <c r="J57" s="11">
        <v>40</v>
      </c>
      <c r="K57" s="11">
        <v>55</v>
      </c>
      <c r="L57" s="11">
        <v>66</v>
      </c>
      <c r="M57" s="11">
        <v>55</v>
      </c>
      <c r="N57" s="11">
        <v>50</v>
      </c>
      <c r="O57" s="11">
        <v>50</v>
      </c>
      <c r="P57" s="11">
        <v>45</v>
      </c>
      <c r="Q57" s="11">
        <v>45</v>
      </c>
      <c r="R57" s="11">
        <v>60</v>
      </c>
      <c r="S57" s="11">
        <v>25</v>
      </c>
      <c r="T57" s="11">
        <v>35</v>
      </c>
      <c r="U57" s="11">
        <v>103</v>
      </c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ht="11.25" customHeight="1">
      <c r="A58" s="6"/>
      <c r="B58" s="8"/>
      <c r="C58" s="14" t="s">
        <v>43</v>
      </c>
      <c r="D58" s="10" t="s">
        <v>44</v>
      </c>
      <c r="E58" s="6"/>
      <c r="F58" s="12">
        <f>F56^2/F57</f>
        <v>30.337228274913798</v>
      </c>
      <c r="G58" s="12">
        <f>G56^2/G57</f>
        <v>35.76508272115189</v>
      </c>
      <c r="H58" s="12">
        <f aca="true" t="shared" si="24" ref="H58:U58">H56^2/H57</f>
        <v>19.775599043627032</v>
      </c>
      <c r="I58" s="12">
        <f t="shared" si="24"/>
        <v>36.36642451844764</v>
      </c>
      <c r="J58" s="12">
        <f t="shared" si="24"/>
        <v>30.441950301478432</v>
      </c>
      <c r="K58" s="12">
        <f t="shared" si="24"/>
        <v>33.109129078515174</v>
      </c>
      <c r="L58" s="12">
        <f t="shared" si="24"/>
        <v>23.60416241220022</v>
      </c>
      <c r="M58" s="12">
        <f t="shared" si="24"/>
        <v>36.537494699978076</v>
      </c>
      <c r="N58" s="12">
        <f t="shared" si="24"/>
        <v>28.254566059455456</v>
      </c>
      <c r="O58" s="12">
        <f t="shared" si="24"/>
        <v>28.61829828403843</v>
      </c>
      <c r="P58" s="12">
        <f t="shared" si="24"/>
        <v>37.1275641075498</v>
      </c>
      <c r="Q58" s="12">
        <f t="shared" si="24"/>
        <v>31.896045789024488</v>
      </c>
      <c r="R58" s="12">
        <f t="shared" si="24"/>
        <v>36.04803440730459</v>
      </c>
      <c r="S58" s="12">
        <f t="shared" si="24"/>
        <v>19.846270918572415</v>
      </c>
      <c r="T58" s="12">
        <f t="shared" si="24"/>
        <v>34.90695876646829</v>
      </c>
      <c r="U58" s="12">
        <f t="shared" si="24"/>
        <v>40.40414902844316</v>
      </c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ht="11.25" customHeight="1">
      <c r="A59" s="6"/>
      <c r="B59" s="10" t="s">
        <v>65</v>
      </c>
      <c r="C59" s="14" t="s">
        <v>46</v>
      </c>
      <c r="D59" s="6"/>
      <c r="E59" s="6"/>
      <c r="F59" s="13" t="str">
        <f>IF(AND(F58&gt;F49*F4,F58&lt;F50*F4),"***ok***","***error***")</f>
        <v>***ok***</v>
      </c>
      <c r="G59" s="13" t="str">
        <f>IF(AND(G58&gt;G49*G4,G58&lt;G50*G4),"***ok***","***error***")</f>
        <v>***ok***</v>
      </c>
      <c r="H59" s="13" t="str">
        <f aca="true" t="shared" si="25" ref="H59:U59">IF(AND(H58&gt;H49*H4,H58&lt;H50*H4),"***ok***","***error***")</f>
        <v>***ok***</v>
      </c>
      <c r="I59" s="13" t="str">
        <f t="shared" si="25"/>
        <v>***ok***</v>
      </c>
      <c r="J59" s="13" t="str">
        <f t="shared" si="25"/>
        <v>***ok***</v>
      </c>
      <c r="K59" s="13" t="str">
        <f t="shared" si="25"/>
        <v>***ok***</v>
      </c>
      <c r="L59" s="13" t="str">
        <f t="shared" si="25"/>
        <v>***ok***</v>
      </c>
      <c r="M59" s="13" t="str">
        <f t="shared" si="25"/>
        <v>***ok***</v>
      </c>
      <c r="N59" s="13" t="str">
        <f t="shared" si="25"/>
        <v>***ok***</v>
      </c>
      <c r="O59" s="13" t="str">
        <f t="shared" si="25"/>
        <v>***ok***</v>
      </c>
      <c r="P59" s="13" t="str">
        <f t="shared" si="25"/>
        <v>***ok***</v>
      </c>
      <c r="Q59" s="13" t="str">
        <f t="shared" si="25"/>
        <v>***ok***</v>
      </c>
      <c r="R59" s="13" t="str">
        <f t="shared" si="25"/>
        <v>***ok***</v>
      </c>
      <c r="S59" s="13" t="str">
        <f t="shared" si="25"/>
        <v>***ok***</v>
      </c>
      <c r="T59" s="13" t="str">
        <f t="shared" si="25"/>
        <v>***ok***</v>
      </c>
      <c r="U59" s="13" t="str">
        <f t="shared" si="25"/>
        <v>***ok***</v>
      </c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ht="11.25" customHeight="1">
      <c r="A60" s="6"/>
      <c r="B60" s="4"/>
      <c r="C60" s="4"/>
      <c r="D60" s="6"/>
      <c r="E60" s="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ht="11.25" customHeight="1">
      <c r="A61" s="6"/>
      <c r="B61" s="9"/>
      <c r="C61" s="15" t="s">
        <v>30</v>
      </c>
      <c r="D61" s="6"/>
      <c r="E61" s="6"/>
      <c r="F61" s="16">
        <v>1</v>
      </c>
      <c r="G61" s="16">
        <v>1</v>
      </c>
      <c r="H61" s="16">
        <v>1</v>
      </c>
      <c r="I61" s="16">
        <v>1</v>
      </c>
      <c r="J61" s="16">
        <v>1</v>
      </c>
      <c r="K61" s="16">
        <v>1</v>
      </c>
      <c r="L61" s="16">
        <v>1</v>
      </c>
      <c r="M61" s="16">
        <v>1</v>
      </c>
      <c r="N61" s="16">
        <v>1</v>
      </c>
      <c r="O61" s="16">
        <v>0</v>
      </c>
      <c r="P61" s="16">
        <v>0</v>
      </c>
      <c r="Q61" s="16">
        <v>1</v>
      </c>
      <c r="R61" s="16">
        <v>1</v>
      </c>
      <c r="S61" s="16">
        <v>1</v>
      </c>
      <c r="T61" s="16">
        <v>1</v>
      </c>
      <c r="U61" s="16">
        <v>0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ht="11.25" customHeight="1">
      <c r="A62" s="6"/>
      <c r="B62" s="9"/>
      <c r="C62" s="15" t="s">
        <v>31</v>
      </c>
      <c r="D62" s="6"/>
      <c r="E62" s="6"/>
      <c r="F62" s="16">
        <v>6</v>
      </c>
      <c r="G62" s="16">
        <v>6</v>
      </c>
      <c r="H62" s="16">
        <v>6</v>
      </c>
      <c r="I62" s="16">
        <v>6</v>
      </c>
      <c r="J62" s="16">
        <v>6</v>
      </c>
      <c r="K62" s="16">
        <v>6</v>
      </c>
      <c r="L62" s="16">
        <v>6</v>
      </c>
      <c r="M62" s="16">
        <v>6</v>
      </c>
      <c r="N62" s="16">
        <v>6</v>
      </c>
      <c r="O62" s="16">
        <v>6</v>
      </c>
      <c r="P62" s="16">
        <v>5</v>
      </c>
      <c r="Q62" s="16">
        <v>6</v>
      </c>
      <c r="R62" s="16">
        <v>6</v>
      </c>
      <c r="S62" s="16">
        <v>6</v>
      </c>
      <c r="T62" s="16">
        <v>6</v>
      </c>
      <c r="U62" s="16">
        <v>4</v>
      </c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ht="11.25" customHeight="1">
      <c r="A63" s="6"/>
      <c r="B63" s="10" t="s">
        <v>66</v>
      </c>
      <c r="C63" s="18" t="s">
        <v>33</v>
      </c>
      <c r="D63" s="38" t="s">
        <v>13</v>
      </c>
      <c r="E63" s="6"/>
      <c r="F63" s="11">
        <v>63</v>
      </c>
      <c r="G63" s="11">
        <v>125</v>
      </c>
      <c r="H63" s="11">
        <v>70</v>
      </c>
      <c r="I63" s="11">
        <v>70</v>
      </c>
      <c r="J63" s="11">
        <v>70</v>
      </c>
      <c r="K63" s="11">
        <v>79</v>
      </c>
      <c r="L63" s="11">
        <v>113</v>
      </c>
      <c r="M63" s="11">
        <v>100</v>
      </c>
      <c r="N63" s="11">
        <v>70</v>
      </c>
      <c r="O63" s="11">
        <v>110</v>
      </c>
      <c r="P63" s="11">
        <v>195</v>
      </c>
      <c r="Q63" s="11">
        <v>110</v>
      </c>
      <c r="R63" s="11">
        <v>79</v>
      </c>
      <c r="S63" s="11">
        <v>250</v>
      </c>
      <c r="T63" s="11">
        <v>73</v>
      </c>
      <c r="U63" s="11">
        <v>50</v>
      </c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ht="11.25" customHeight="1">
      <c r="A64" s="6"/>
      <c r="B64" s="8"/>
      <c r="C64" s="14" t="s">
        <v>67</v>
      </c>
      <c r="D64" s="10" t="s">
        <v>19</v>
      </c>
      <c r="E64" s="6"/>
      <c r="F64" s="34">
        <f>F52-(F23*F63)</f>
        <v>2288515.2007535067</v>
      </c>
      <c r="G64" s="34">
        <f>G52-(G23*G63)</f>
        <v>6143636.844164929</v>
      </c>
      <c r="H64" s="34">
        <f aca="true" t="shared" si="26" ref="H64:O64">H52-(H23*H63)</f>
        <v>4497681.249752522</v>
      </c>
      <c r="I64" s="34">
        <f t="shared" si="26"/>
        <v>4119739.405564514</v>
      </c>
      <c r="J64" s="34">
        <f t="shared" si="26"/>
        <v>3663122.342484304</v>
      </c>
      <c r="K64" s="34">
        <f t="shared" si="26"/>
        <v>3679599.0806871117</v>
      </c>
      <c r="L64" s="34">
        <f t="shared" si="26"/>
        <v>3977394.682439052</v>
      </c>
      <c r="M64" s="34">
        <f t="shared" si="26"/>
        <v>8113774.537024697</v>
      </c>
      <c r="N64" s="34">
        <f t="shared" si="26"/>
        <v>4531837.774357699</v>
      </c>
      <c r="O64" s="34">
        <f t="shared" si="26"/>
        <v>3709473.585173625</v>
      </c>
      <c r="P64" s="34">
        <f aca="true" t="shared" si="27" ref="P64:U64">P52-(P23*P63)</f>
        <v>3156860.1557249874</v>
      </c>
      <c r="Q64" s="34">
        <f t="shared" si="27"/>
        <v>3913148.961568279</v>
      </c>
      <c r="R64" s="34">
        <f t="shared" si="27"/>
        <v>4446889.633842044</v>
      </c>
      <c r="S64" s="34">
        <f t="shared" si="27"/>
        <v>1827401.2523381703</v>
      </c>
      <c r="T64" s="34">
        <f t="shared" si="27"/>
        <v>2908111.820781253</v>
      </c>
      <c r="U64" s="34">
        <f t="shared" si="27"/>
        <v>13415579.39327765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ht="11.25" customHeight="1">
      <c r="A65" s="6"/>
      <c r="B65" s="10" t="s">
        <v>68</v>
      </c>
      <c r="C65" s="18" t="s">
        <v>69</v>
      </c>
      <c r="D65" s="38" t="s">
        <v>13</v>
      </c>
      <c r="E65" s="6"/>
      <c r="F65" s="11">
        <v>40</v>
      </c>
      <c r="G65" s="11">
        <v>120</v>
      </c>
      <c r="H65" s="11">
        <v>85</v>
      </c>
      <c r="I65" s="11">
        <v>80</v>
      </c>
      <c r="J65" s="11">
        <v>65</v>
      </c>
      <c r="K65" s="11">
        <v>50</v>
      </c>
      <c r="L65" s="11">
        <v>55</v>
      </c>
      <c r="M65" s="11">
        <v>140</v>
      </c>
      <c r="N65" s="11">
        <v>80</v>
      </c>
      <c r="O65" s="11">
        <v>65</v>
      </c>
      <c r="P65" s="11">
        <v>1</v>
      </c>
      <c r="Q65" s="11">
        <v>76</v>
      </c>
      <c r="R65" s="11">
        <v>55</v>
      </c>
      <c r="S65" s="11">
        <v>30</v>
      </c>
      <c r="T65" s="11">
        <v>53</v>
      </c>
      <c r="U65" s="11">
        <v>90</v>
      </c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ht="11.25" customHeight="1">
      <c r="A66" s="6"/>
      <c r="B66" s="8"/>
      <c r="C66" s="14" t="s">
        <v>70</v>
      </c>
      <c r="D66" s="10" t="s">
        <v>19</v>
      </c>
      <c r="E66" s="6"/>
      <c r="F66" s="34">
        <f aca="true" t="shared" si="28" ref="F66:U66">$F$5*F65</f>
        <v>1800000</v>
      </c>
      <c r="G66" s="34">
        <f t="shared" si="28"/>
        <v>5400000</v>
      </c>
      <c r="H66" s="34">
        <f t="shared" si="28"/>
        <v>3825000</v>
      </c>
      <c r="I66" s="34">
        <f t="shared" si="28"/>
        <v>3600000</v>
      </c>
      <c r="J66" s="34">
        <f t="shared" si="28"/>
        <v>2925000</v>
      </c>
      <c r="K66" s="34">
        <f t="shared" si="28"/>
        <v>2250000</v>
      </c>
      <c r="L66" s="34">
        <f t="shared" si="28"/>
        <v>2475000</v>
      </c>
      <c r="M66" s="34">
        <f t="shared" si="28"/>
        <v>6300000</v>
      </c>
      <c r="N66" s="34">
        <f t="shared" si="28"/>
        <v>3600000</v>
      </c>
      <c r="O66" s="34">
        <f t="shared" si="28"/>
        <v>2925000</v>
      </c>
      <c r="P66" s="34">
        <f t="shared" si="28"/>
        <v>45000</v>
      </c>
      <c r="Q66" s="34">
        <f t="shared" si="28"/>
        <v>3420000</v>
      </c>
      <c r="R66" s="34">
        <f t="shared" si="28"/>
        <v>2475000</v>
      </c>
      <c r="S66" s="34">
        <f t="shared" si="28"/>
        <v>1350000</v>
      </c>
      <c r="T66" s="34">
        <f t="shared" si="28"/>
        <v>2385000</v>
      </c>
      <c r="U66" s="34">
        <f t="shared" si="28"/>
        <v>4050000</v>
      </c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ht="11.25" customHeight="1">
      <c r="A67" s="6"/>
      <c r="B67" s="8"/>
      <c r="C67" s="14" t="s">
        <v>71</v>
      </c>
      <c r="D67" s="10" t="s">
        <v>19</v>
      </c>
      <c r="E67" s="6"/>
      <c r="F67" s="34">
        <f>F64-F66</f>
        <v>488515.20075350674</v>
      </c>
      <c r="G67" s="34">
        <f>G64-G66</f>
        <v>743636.8441649294</v>
      </c>
      <c r="H67" s="34">
        <f aca="true" t="shared" si="29" ref="H67:U67">H64-H66</f>
        <v>672681.2497525224</v>
      </c>
      <c r="I67" s="34">
        <f t="shared" si="29"/>
        <v>519739.405564514</v>
      </c>
      <c r="J67" s="34">
        <f t="shared" si="29"/>
        <v>738122.3424843042</v>
      </c>
      <c r="K67" s="34">
        <f t="shared" si="29"/>
        <v>1429599.0806871117</v>
      </c>
      <c r="L67" s="34">
        <f t="shared" si="29"/>
        <v>1502394.682439052</v>
      </c>
      <c r="M67" s="34">
        <f t="shared" si="29"/>
        <v>1813774.5370246973</v>
      </c>
      <c r="N67" s="34">
        <f t="shared" si="29"/>
        <v>931837.7743576989</v>
      </c>
      <c r="O67" s="34">
        <f t="shared" si="29"/>
        <v>784473.585173625</v>
      </c>
      <c r="P67" s="34">
        <f t="shared" si="29"/>
        <v>3111860.1557249874</v>
      </c>
      <c r="Q67" s="34">
        <f t="shared" si="29"/>
        <v>493148.9615682792</v>
      </c>
      <c r="R67" s="34">
        <f t="shared" si="29"/>
        <v>1971889.6338420436</v>
      </c>
      <c r="S67" s="34">
        <f t="shared" si="29"/>
        <v>477401.2523381703</v>
      </c>
      <c r="T67" s="34">
        <f t="shared" si="29"/>
        <v>523111.8207812528</v>
      </c>
      <c r="U67" s="34">
        <f t="shared" si="29"/>
        <v>9365579.39327765</v>
      </c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ht="11.25" customHeight="1">
      <c r="A68" s="6"/>
      <c r="B68" s="8"/>
      <c r="C68" s="14" t="s">
        <v>72</v>
      </c>
      <c r="D68" s="10" t="s">
        <v>40</v>
      </c>
      <c r="E68" s="6"/>
      <c r="F68" s="11">
        <f aca="true" t="shared" si="30" ref="F68:U68">SQRT(2*F67/$F$6)</f>
        <v>14.734919986262517</v>
      </c>
      <c r="G68" s="11">
        <f t="shared" si="30"/>
        <v>18.179803741330705</v>
      </c>
      <c r="H68" s="11">
        <f t="shared" si="30"/>
        <v>17.290732903334504</v>
      </c>
      <c r="I68" s="11">
        <f t="shared" si="30"/>
        <v>15.198529249963833</v>
      </c>
      <c r="J68" s="11">
        <f t="shared" si="30"/>
        <v>18.11227137709317</v>
      </c>
      <c r="K68" s="11">
        <f t="shared" si="30"/>
        <v>25.206692944419977</v>
      </c>
      <c r="L68" s="11">
        <f t="shared" si="30"/>
        <v>25.84049090038562</v>
      </c>
      <c r="M68" s="11">
        <f t="shared" si="30"/>
        <v>28.392287975001608</v>
      </c>
      <c r="N68" s="11">
        <f t="shared" si="30"/>
        <v>20.350678660348283</v>
      </c>
      <c r="O68" s="11">
        <f t="shared" si="30"/>
        <v>18.672303734243222</v>
      </c>
      <c r="P68" s="11">
        <f t="shared" si="30"/>
        <v>37.18936619653519</v>
      </c>
      <c r="Q68" s="11">
        <f t="shared" si="30"/>
        <v>14.804638335757092</v>
      </c>
      <c r="R68" s="11">
        <f t="shared" si="30"/>
        <v>29.603975963013582</v>
      </c>
      <c r="S68" s="11">
        <f t="shared" si="30"/>
        <v>14.566342518714851</v>
      </c>
      <c r="T68" s="11">
        <f t="shared" si="30"/>
        <v>15.247758608052717</v>
      </c>
      <c r="U68" s="11">
        <f t="shared" si="30"/>
        <v>64.51728241599783</v>
      </c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ht="11.25" customHeight="1">
      <c r="A69" s="6"/>
      <c r="B69" s="10" t="s">
        <v>73</v>
      </c>
      <c r="C69" s="18" t="s">
        <v>42</v>
      </c>
      <c r="D69" s="38" t="s">
        <v>13</v>
      </c>
      <c r="E69" s="6"/>
      <c r="F69" s="11">
        <v>20</v>
      </c>
      <c r="G69" s="11">
        <v>30</v>
      </c>
      <c r="H69" s="11">
        <v>20</v>
      </c>
      <c r="I69" s="11">
        <v>20</v>
      </c>
      <c r="J69" s="11">
        <v>17</v>
      </c>
      <c r="K69" s="11">
        <v>24.96</v>
      </c>
      <c r="L69" s="11">
        <v>50</v>
      </c>
      <c r="M69" s="11">
        <v>15</v>
      </c>
      <c r="N69" s="11">
        <v>40</v>
      </c>
      <c r="O69" s="11">
        <v>20</v>
      </c>
      <c r="P69" s="11">
        <v>45</v>
      </c>
      <c r="Q69" s="11">
        <v>18</v>
      </c>
      <c r="R69" s="11">
        <v>25</v>
      </c>
      <c r="S69" s="11">
        <v>20</v>
      </c>
      <c r="T69" s="11">
        <v>15</v>
      </c>
      <c r="U69" s="11">
        <v>117</v>
      </c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ht="11.25" customHeight="1">
      <c r="A70" s="6"/>
      <c r="B70" s="8"/>
      <c r="C70" s="14" t="s">
        <v>43</v>
      </c>
      <c r="D70" s="10" t="s">
        <v>44</v>
      </c>
      <c r="E70" s="6"/>
      <c r="F70" s="12">
        <f>F68^2/F69</f>
        <v>10.855893350077928</v>
      </c>
      <c r="G70" s="12">
        <f>G68^2/G69</f>
        <v>11.016842135776729</v>
      </c>
      <c r="H70" s="12">
        <f aca="true" t="shared" si="31" ref="H70:U70">H68^2/H69</f>
        <v>14.948472216722724</v>
      </c>
      <c r="I70" s="12">
        <f t="shared" si="31"/>
        <v>11.549764568100311</v>
      </c>
      <c r="J70" s="12">
        <f t="shared" si="31"/>
        <v>19.2973161433805</v>
      </c>
      <c r="K70" s="12">
        <v>24.96</v>
      </c>
      <c r="L70" s="12">
        <f t="shared" si="31"/>
        <v>13.354619399458242</v>
      </c>
      <c r="M70" s="12">
        <f t="shared" si="31"/>
        <v>53.74146776369472</v>
      </c>
      <c r="N70" s="12">
        <f t="shared" si="31"/>
        <v>10.353753048418875</v>
      </c>
      <c r="O70" s="12">
        <f t="shared" si="31"/>
        <v>17.432746337191666</v>
      </c>
      <c r="P70" s="12">
        <f t="shared" si="31"/>
        <v>30.734421291110984</v>
      </c>
      <c r="Q70" s="12">
        <f t="shared" si="31"/>
        <v>12.17651756958714</v>
      </c>
      <c r="R70" s="12">
        <f t="shared" si="31"/>
        <v>35.05581571274744</v>
      </c>
      <c r="S70" s="12">
        <f t="shared" si="31"/>
        <v>10.608916718626006</v>
      </c>
      <c r="T70" s="12">
        <f t="shared" si="31"/>
        <v>15.499609504629715</v>
      </c>
      <c r="U70" s="12">
        <f t="shared" si="31"/>
        <v>35.57674983201387</v>
      </c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ht="11.25" customHeight="1">
      <c r="A71" s="6"/>
      <c r="B71" s="10" t="s">
        <v>74</v>
      </c>
      <c r="C71" s="14" t="s">
        <v>46</v>
      </c>
      <c r="D71" s="6"/>
      <c r="E71" s="6"/>
      <c r="F71" s="13" t="str">
        <f>IF(AND(F70&gt;F61*F4,F70&lt;F62*F4),"***ok***","***error***")</f>
        <v>***ok***</v>
      </c>
      <c r="G71" s="13" t="str">
        <f>IF(AND(G70&gt;G61*G4,G70&lt;G62*G4),"***ok***","***error***")</f>
        <v>***ok***</v>
      </c>
      <c r="H71" s="13" t="str">
        <f aca="true" t="shared" si="32" ref="H71:U71">IF(AND(H70&gt;H61*H4,H70&lt;H62*H4),"***ok***","***error***")</f>
        <v>***ok***</v>
      </c>
      <c r="I71" s="13" t="str">
        <f t="shared" si="32"/>
        <v>***ok***</v>
      </c>
      <c r="J71" s="13" t="str">
        <f t="shared" si="32"/>
        <v>***ok***</v>
      </c>
      <c r="K71" s="13" t="str">
        <f t="shared" si="32"/>
        <v>***ok***</v>
      </c>
      <c r="L71" s="13" t="str">
        <f t="shared" si="32"/>
        <v>***ok***</v>
      </c>
      <c r="M71" s="13" t="str">
        <f t="shared" si="32"/>
        <v>***ok***</v>
      </c>
      <c r="N71" s="13" t="str">
        <f t="shared" si="32"/>
        <v>***ok***</v>
      </c>
      <c r="O71" s="13" t="str">
        <f t="shared" si="32"/>
        <v>***ok***</v>
      </c>
      <c r="P71" s="13" t="str">
        <f t="shared" si="32"/>
        <v>***ok***</v>
      </c>
      <c r="Q71" s="13" t="str">
        <f t="shared" si="32"/>
        <v>***ok***</v>
      </c>
      <c r="R71" s="13" t="str">
        <f t="shared" si="32"/>
        <v>***ok***</v>
      </c>
      <c r="S71" s="13" t="str">
        <f t="shared" si="32"/>
        <v>***ok***</v>
      </c>
      <c r="T71" s="13" t="str">
        <f t="shared" si="32"/>
        <v>***ok***</v>
      </c>
      <c r="U71" s="13" t="str">
        <f t="shared" si="32"/>
        <v>***ok***</v>
      </c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ht="11.25" customHeight="1">
      <c r="A72" s="6"/>
      <c r="B72" s="6"/>
      <c r="C72" s="4"/>
      <c r="D72" s="6"/>
      <c r="E72" s="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 ht="11.25" customHeight="1">
      <c r="A73" s="6"/>
      <c r="B73" s="6"/>
      <c r="C73" s="15" t="s">
        <v>30</v>
      </c>
      <c r="D73" s="6"/>
      <c r="E73" s="6"/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1</v>
      </c>
      <c r="Q73" s="16">
        <v>0</v>
      </c>
      <c r="R73" s="16">
        <v>0</v>
      </c>
      <c r="S73" s="16">
        <v>0</v>
      </c>
      <c r="T73" s="16">
        <v>0</v>
      </c>
      <c r="U73" s="16">
        <v>1</v>
      </c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 ht="11.25" customHeight="1">
      <c r="A74" s="6"/>
      <c r="B74" s="6"/>
      <c r="C74" s="15" t="s">
        <v>31</v>
      </c>
      <c r="D74" s="6"/>
      <c r="E74" s="6"/>
      <c r="F74" s="16">
        <v>5</v>
      </c>
      <c r="G74" s="16">
        <v>5</v>
      </c>
      <c r="H74" s="16">
        <v>5</v>
      </c>
      <c r="I74" s="16">
        <v>5</v>
      </c>
      <c r="J74" s="16">
        <v>5</v>
      </c>
      <c r="K74" s="16">
        <v>5</v>
      </c>
      <c r="L74" s="16">
        <v>5</v>
      </c>
      <c r="M74" s="16">
        <v>5</v>
      </c>
      <c r="N74" s="16">
        <v>5</v>
      </c>
      <c r="O74" s="16">
        <v>5</v>
      </c>
      <c r="P74" s="16">
        <v>6</v>
      </c>
      <c r="Q74" s="16">
        <v>5</v>
      </c>
      <c r="R74" s="16">
        <v>5</v>
      </c>
      <c r="S74" s="16">
        <v>5</v>
      </c>
      <c r="T74" s="16">
        <v>5</v>
      </c>
      <c r="U74" s="16">
        <v>6</v>
      </c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 ht="11.25" customHeight="1">
      <c r="A75" s="6"/>
      <c r="B75" s="10" t="s">
        <v>75</v>
      </c>
      <c r="C75" s="18" t="s">
        <v>33</v>
      </c>
      <c r="D75" s="38" t="s">
        <v>13</v>
      </c>
      <c r="E75" s="6"/>
      <c r="F75" s="11">
        <v>241</v>
      </c>
      <c r="G75" s="11">
        <v>375</v>
      </c>
      <c r="H75" s="11">
        <v>50</v>
      </c>
      <c r="I75" s="11">
        <v>120</v>
      </c>
      <c r="J75" s="11">
        <v>150</v>
      </c>
      <c r="K75" s="11">
        <v>172</v>
      </c>
      <c r="L75" s="11">
        <v>112</v>
      </c>
      <c r="M75" s="11">
        <v>200</v>
      </c>
      <c r="N75" s="11">
        <v>270</v>
      </c>
      <c r="O75" s="11">
        <v>195</v>
      </c>
      <c r="P75" s="11">
        <v>354</v>
      </c>
      <c r="Q75" s="11">
        <v>155</v>
      </c>
      <c r="R75" s="11">
        <v>178</v>
      </c>
      <c r="S75" s="11">
        <v>200</v>
      </c>
      <c r="T75" s="11">
        <v>115</v>
      </c>
      <c r="U75" s="11">
        <v>246</v>
      </c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 ht="11.25" customHeight="1">
      <c r="A76" s="6"/>
      <c r="B76" s="6"/>
      <c r="C76" s="14" t="s">
        <v>76</v>
      </c>
      <c r="D76" s="10" t="s">
        <v>19</v>
      </c>
      <c r="E76" s="6"/>
      <c r="F76" s="34">
        <f>F64-(F23*F75)</f>
        <v>1903903.966770569</v>
      </c>
      <c r="G76" s="34">
        <f>G64-(G23*G75)</f>
        <v>4300545.79091545</v>
      </c>
      <c r="H76" s="34">
        <f aca="true" t="shared" si="33" ref="H76:U76">H64-(H23*H75)</f>
        <v>3873003.2983980053</v>
      </c>
      <c r="I76" s="34">
        <f t="shared" si="33"/>
        <v>3186968.2193989637</v>
      </c>
      <c r="J76" s="34">
        <f t="shared" si="33"/>
        <v>2748865.518236974</v>
      </c>
      <c r="K76" s="34">
        <f t="shared" si="33"/>
        <v>2770272.871092021</v>
      </c>
      <c r="L76" s="34">
        <f t="shared" si="33"/>
        <v>3107339.5956555093</v>
      </c>
      <c r="M76" s="34">
        <f t="shared" si="33"/>
        <v>6568293.672829517</v>
      </c>
      <c r="N76" s="34">
        <f t="shared" si="33"/>
        <v>2808462.8460808285</v>
      </c>
      <c r="O76" s="34">
        <f t="shared" si="33"/>
        <v>2583641.1351987505</v>
      </c>
      <c r="P76" s="34">
        <f t="shared" si="33"/>
        <v>1981751.3280418692</v>
      </c>
      <c r="Q76" s="34">
        <f t="shared" si="33"/>
        <v>2974235.511037191</v>
      </c>
      <c r="R76" s="34">
        <f t="shared" si="33"/>
        <v>2994511.0011376697</v>
      </c>
      <c r="S76" s="34">
        <f t="shared" si="33"/>
        <v>1316240.0628729481</v>
      </c>
      <c r="T76" s="34">
        <f t="shared" si="33"/>
        <v>2449984.616137631</v>
      </c>
      <c r="U76" s="34">
        <f t="shared" si="33"/>
        <v>11211015.244482527</v>
      </c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 ht="11.25" customHeight="1">
      <c r="A77" s="6"/>
      <c r="B77" s="10" t="s">
        <v>77</v>
      </c>
      <c r="C77" s="18" t="s">
        <v>78</v>
      </c>
      <c r="D77" s="38" t="s">
        <v>13</v>
      </c>
      <c r="E77" s="6"/>
      <c r="F77" s="11">
        <v>2</v>
      </c>
      <c r="G77" s="11">
        <v>25</v>
      </c>
      <c r="H77" s="11">
        <v>65</v>
      </c>
      <c r="I77" s="11">
        <v>10</v>
      </c>
      <c r="J77" s="11">
        <v>25</v>
      </c>
      <c r="K77" s="11">
        <v>3</v>
      </c>
      <c r="L77" s="11">
        <v>25</v>
      </c>
      <c r="M77" s="11">
        <v>75</v>
      </c>
      <c r="N77" s="11">
        <v>40</v>
      </c>
      <c r="O77" s="11">
        <v>15</v>
      </c>
      <c r="P77" s="11">
        <v>41</v>
      </c>
      <c r="Q77" s="11">
        <v>34</v>
      </c>
      <c r="R77" s="11">
        <v>15</v>
      </c>
      <c r="S77" s="11">
        <v>20</v>
      </c>
      <c r="T77" s="11">
        <v>10</v>
      </c>
      <c r="U77" s="11">
        <v>200</v>
      </c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 ht="11.25" customHeight="1">
      <c r="A78" s="6"/>
      <c r="B78" s="6"/>
      <c r="C78" s="14" t="s">
        <v>79</v>
      </c>
      <c r="D78" s="10" t="s">
        <v>19</v>
      </c>
      <c r="E78" s="6"/>
      <c r="F78" s="34">
        <f aca="true" t="shared" si="34" ref="F78:U78">$F$5*F77</f>
        <v>90000</v>
      </c>
      <c r="G78" s="34">
        <f t="shared" si="34"/>
        <v>1125000</v>
      </c>
      <c r="H78" s="34">
        <f t="shared" si="34"/>
        <v>2925000</v>
      </c>
      <c r="I78" s="34">
        <f t="shared" si="34"/>
        <v>450000</v>
      </c>
      <c r="J78" s="34">
        <f t="shared" si="34"/>
        <v>1125000</v>
      </c>
      <c r="K78" s="34">
        <f t="shared" si="34"/>
        <v>135000</v>
      </c>
      <c r="L78" s="34">
        <f t="shared" si="34"/>
        <v>1125000</v>
      </c>
      <c r="M78" s="34">
        <f t="shared" si="34"/>
        <v>3375000</v>
      </c>
      <c r="N78" s="34">
        <f t="shared" si="34"/>
        <v>1800000</v>
      </c>
      <c r="O78" s="34">
        <f t="shared" si="34"/>
        <v>675000</v>
      </c>
      <c r="P78" s="34">
        <f t="shared" si="34"/>
        <v>1845000</v>
      </c>
      <c r="Q78" s="34">
        <f t="shared" si="34"/>
        <v>1530000</v>
      </c>
      <c r="R78" s="34">
        <f t="shared" si="34"/>
        <v>675000</v>
      </c>
      <c r="S78" s="34">
        <f t="shared" si="34"/>
        <v>900000</v>
      </c>
      <c r="T78" s="34">
        <f t="shared" si="34"/>
        <v>450000</v>
      </c>
      <c r="U78" s="34">
        <f t="shared" si="34"/>
        <v>9000000</v>
      </c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</row>
    <row r="79" spans="1:32" ht="11.25" customHeight="1">
      <c r="A79" s="6"/>
      <c r="B79" s="6"/>
      <c r="C79" s="14" t="s">
        <v>80</v>
      </c>
      <c r="D79" s="10" t="s">
        <v>19</v>
      </c>
      <c r="E79" s="6"/>
      <c r="F79" s="34">
        <f>F76-F78</f>
        <v>1813903.966770569</v>
      </c>
      <c r="G79" s="34">
        <f>G76-G78</f>
        <v>3175545.79091545</v>
      </c>
      <c r="H79" s="34">
        <f aca="true" t="shared" si="35" ref="H79:U79">H76-H78</f>
        <v>948003.2983980053</v>
      </c>
      <c r="I79" s="34">
        <f t="shared" si="35"/>
        <v>2736968.2193989637</v>
      </c>
      <c r="J79" s="34">
        <f t="shared" si="35"/>
        <v>1623865.5182369738</v>
      </c>
      <c r="K79" s="34">
        <f t="shared" si="35"/>
        <v>2635272.871092021</v>
      </c>
      <c r="L79" s="34">
        <f t="shared" si="35"/>
        <v>1982339.5956555093</v>
      </c>
      <c r="M79" s="34">
        <f t="shared" si="35"/>
        <v>3193293.672829517</v>
      </c>
      <c r="N79" s="34">
        <f t="shared" si="35"/>
        <v>1008462.8460808285</v>
      </c>
      <c r="O79" s="34">
        <f t="shared" si="35"/>
        <v>1908641.1351987505</v>
      </c>
      <c r="P79" s="34">
        <f t="shared" si="35"/>
        <v>136751.32804186922</v>
      </c>
      <c r="Q79" s="34">
        <f t="shared" si="35"/>
        <v>1444235.511037191</v>
      </c>
      <c r="R79" s="34">
        <f t="shared" si="35"/>
        <v>2319511.0011376697</v>
      </c>
      <c r="S79" s="34">
        <f t="shared" si="35"/>
        <v>416240.0628729481</v>
      </c>
      <c r="T79" s="34">
        <f t="shared" si="35"/>
        <v>1999984.6161376308</v>
      </c>
      <c r="U79" s="34">
        <f t="shared" si="35"/>
        <v>2211015.2444825266</v>
      </c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</row>
    <row r="80" spans="1:32" ht="11.25" customHeight="1">
      <c r="A80" s="6"/>
      <c r="B80" s="6"/>
      <c r="C80" s="14" t="s">
        <v>81</v>
      </c>
      <c r="D80" s="10" t="s">
        <v>40</v>
      </c>
      <c r="E80" s="6"/>
      <c r="F80" s="11">
        <f aca="true" t="shared" si="36" ref="F80:U80">SQRT(2*F79/$F$6)</f>
        <v>28.3933009843329</v>
      </c>
      <c r="G80" s="11">
        <f t="shared" si="36"/>
        <v>37.56798750068083</v>
      </c>
      <c r="H80" s="11">
        <f t="shared" si="36"/>
        <v>20.526441466752157</v>
      </c>
      <c r="I80" s="11">
        <f t="shared" si="36"/>
        <v>34.8773611348805</v>
      </c>
      <c r="J80" s="11">
        <f t="shared" si="36"/>
        <v>26.864809846811156</v>
      </c>
      <c r="K80" s="11">
        <f t="shared" si="36"/>
        <v>34.223272595589236</v>
      </c>
      <c r="L80" s="11">
        <f t="shared" si="36"/>
        <v>29.68231494158327</v>
      </c>
      <c r="M80" s="11">
        <f t="shared" si="36"/>
        <v>37.67282352530368</v>
      </c>
      <c r="N80" s="11">
        <f t="shared" si="36"/>
        <v>21.170869357899715</v>
      </c>
      <c r="O80" s="11">
        <f t="shared" si="36"/>
        <v>29.125331740208942</v>
      </c>
      <c r="P80" s="11">
        <f t="shared" si="36"/>
        <v>7.7960482309057415</v>
      </c>
      <c r="Q80" s="11">
        <f t="shared" si="36"/>
        <v>25.335399135396756</v>
      </c>
      <c r="R80" s="11">
        <f t="shared" si="36"/>
        <v>32.107534603008816</v>
      </c>
      <c r="S80" s="11">
        <f t="shared" si="36"/>
        <v>13.601308153964016</v>
      </c>
      <c r="T80" s="11">
        <f t="shared" si="36"/>
        <v>29.81412503523665</v>
      </c>
      <c r="U80" s="11">
        <f t="shared" si="36"/>
        <v>31.347622589157126</v>
      </c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</row>
    <row r="81" spans="1:32" ht="11.25" customHeight="1">
      <c r="A81" s="6"/>
      <c r="B81" s="10" t="s">
        <v>82</v>
      </c>
      <c r="C81" s="18" t="s">
        <v>42</v>
      </c>
      <c r="D81" s="38" t="s">
        <v>13</v>
      </c>
      <c r="E81" s="6"/>
      <c r="F81" s="11">
        <v>50</v>
      </c>
      <c r="G81" s="11">
        <v>80</v>
      </c>
      <c r="H81" s="11">
        <v>20</v>
      </c>
      <c r="I81" s="11">
        <v>40</v>
      </c>
      <c r="J81" s="11">
        <v>45</v>
      </c>
      <c r="K81" s="11">
        <v>30</v>
      </c>
      <c r="L81" s="11">
        <v>50</v>
      </c>
      <c r="M81" s="11">
        <v>30</v>
      </c>
      <c r="N81" s="11">
        <v>43</v>
      </c>
      <c r="O81" s="11">
        <v>25</v>
      </c>
      <c r="P81" s="11">
        <v>20</v>
      </c>
      <c r="Q81" s="11">
        <v>20</v>
      </c>
      <c r="R81" s="11">
        <v>30</v>
      </c>
      <c r="S81" s="11">
        <v>25</v>
      </c>
      <c r="T81" s="11">
        <v>20</v>
      </c>
      <c r="U81" s="11">
        <v>40</v>
      </c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</row>
    <row r="82" spans="1:32" ht="11.25" customHeight="1">
      <c r="A82" s="6"/>
      <c r="B82" s="6"/>
      <c r="C82" s="14" t="s">
        <v>43</v>
      </c>
      <c r="D82" s="10" t="s">
        <v>44</v>
      </c>
      <c r="E82" s="6"/>
      <c r="F82" s="12">
        <f>F80^2/F81</f>
        <v>16.123590815738392</v>
      </c>
      <c r="G82" s="12">
        <f>G80^2/G81</f>
        <v>17.641921060641387</v>
      </c>
      <c r="H82" s="12">
        <f aca="true" t="shared" si="37" ref="H82:U82">H80^2/H81</f>
        <v>21.06673996440012</v>
      </c>
      <c r="I82" s="12">
        <f t="shared" si="37"/>
        <v>30.410757993321823</v>
      </c>
      <c r="J82" s="12">
        <f t="shared" si="37"/>
        <v>16.038177957896036</v>
      </c>
      <c r="K82" s="12">
        <f t="shared" si="37"/>
        <v>39.04107957173365</v>
      </c>
      <c r="L82" s="12">
        <f t="shared" si="37"/>
        <v>17.62079640582675</v>
      </c>
      <c r="M82" s="12">
        <f t="shared" si="37"/>
        <v>47.30805441228914</v>
      </c>
      <c r="N82" s="12">
        <f t="shared" si="37"/>
        <v>10.423388589982723</v>
      </c>
      <c r="O82" s="12">
        <f t="shared" si="37"/>
        <v>33.9313979590889</v>
      </c>
      <c r="P82" s="12">
        <f t="shared" si="37"/>
        <v>3.038918400930427</v>
      </c>
      <c r="Q82" s="12">
        <f t="shared" si="37"/>
        <v>32.094122467493136</v>
      </c>
      <c r="R82" s="12">
        <f t="shared" si="37"/>
        <v>34.36312594278028</v>
      </c>
      <c r="S82" s="12">
        <f t="shared" si="37"/>
        <v>7.399823339963522</v>
      </c>
      <c r="T82" s="12">
        <f t="shared" si="37"/>
        <v>44.44410258083624</v>
      </c>
      <c r="U82" s="12">
        <f t="shared" si="37"/>
        <v>24.56683604980585</v>
      </c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</row>
    <row r="83" spans="1:32" ht="11.25" customHeight="1">
      <c r="A83" s="6"/>
      <c r="B83" s="10" t="s">
        <v>83</v>
      </c>
      <c r="C83" s="14" t="s">
        <v>46</v>
      </c>
      <c r="D83" s="6"/>
      <c r="E83" s="6"/>
      <c r="F83" s="13" t="str">
        <f>IF(AND(F82&gt;F73*F4,F82&lt;F74*F4),"***ok***","***error***")</f>
        <v>***ok***</v>
      </c>
      <c r="G83" s="13" t="str">
        <f>IF(AND(G82&gt;G73*G4,G82&lt;G74*G4),"***ok***","***error***")</f>
        <v>***ok***</v>
      </c>
      <c r="H83" s="13" t="str">
        <f aca="true" t="shared" si="38" ref="H83:U83">IF(AND(H82&gt;H73*H4,H82&lt;H74*H4),"***ok***","***error***")</f>
        <v>***ok***</v>
      </c>
      <c r="I83" s="13" t="str">
        <f t="shared" si="38"/>
        <v>***ok***</v>
      </c>
      <c r="J83" s="13" t="str">
        <f t="shared" si="38"/>
        <v>***ok***</v>
      </c>
      <c r="K83" s="13" t="str">
        <f t="shared" si="38"/>
        <v>***ok***</v>
      </c>
      <c r="L83" s="13" t="str">
        <f t="shared" si="38"/>
        <v>***ok***</v>
      </c>
      <c r="M83" s="13" t="str">
        <f t="shared" si="38"/>
        <v>***ok***</v>
      </c>
      <c r="N83" s="13" t="str">
        <f t="shared" si="38"/>
        <v>***ok***</v>
      </c>
      <c r="O83" s="13" t="str">
        <f t="shared" si="38"/>
        <v>***ok***</v>
      </c>
      <c r="P83" s="44" t="str">
        <f t="shared" si="38"/>
        <v>***error***</v>
      </c>
      <c r="Q83" s="13" t="str">
        <f t="shared" si="38"/>
        <v>***ok***</v>
      </c>
      <c r="R83" s="13" t="str">
        <f t="shared" si="38"/>
        <v>***ok***</v>
      </c>
      <c r="S83" s="13" t="str">
        <f t="shared" si="38"/>
        <v>***ok***</v>
      </c>
      <c r="T83" s="13" t="str">
        <f t="shared" si="38"/>
        <v>***ok***</v>
      </c>
      <c r="U83" s="13" t="str">
        <f t="shared" si="38"/>
        <v>***ok***</v>
      </c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2" ht="11.25" customHeight="1">
      <c r="A84" s="6"/>
      <c r="B84" s="6"/>
      <c r="C84" s="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</row>
    <row r="85" spans="1:32" ht="11.25" customHeight="1">
      <c r="A85" s="6"/>
      <c r="B85" s="6"/>
      <c r="C85" s="28" t="s">
        <v>84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2" ht="11.25" customHeight="1">
      <c r="A86" s="6"/>
      <c r="B86" s="10" t="s">
        <v>85</v>
      </c>
      <c r="C86" s="18" t="s">
        <v>33</v>
      </c>
      <c r="D86" s="39" t="s">
        <v>13</v>
      </c>
      <c r="E86" s="6"/>
      <c r="F86" s="11">
        <v>593</v>
      </c>
      <c r="G86" s="43">
        <v>250</v>
      </c>
      <c r="H86" s="11">
        <v>30</v>
      </c>
      <c r="I86" s="11">
        <v>70</v>
      </c>
      <c r="J86" s="11">
        <v>106</v>
      </c>
      <c r="K86" s="11">
        <v>94</v>
      </c>
      <c r="L86" s="11">
        <v>50</v>
      </c>
      <c r="M86" s="11">
        <v>100</v>
      </c>
      <c r="N86" s="11">
        <v>85</v>
      </c>
      <c r="O86" s="11">
        <v>110</v>
      </c>
      <c r="P86" s="11">
        <v>10</v>
      </c>
      <c r="Q86" s="11">
        <v>120</v>
      </c>
      <c r="R86" s="43"/>
      <c r="S86" s="11">
        <v>100</v>
      </c>
      <c r="T86" s="11">
        <v>240</v>
      </c>
      <c r="U86" s="11">
        <v>150</v>
      </c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</row>
    <row r="87" spans="1:32" ht="11.25" customHeight="1">
      <c r="A87" s="6"/>
      <c r="B87" s="6"/>
      <c r="C87" s="14" t="s">
        <v>86</v>
      </c>
      <c r="D87" s="27" t="s">
        <v>19</v>
      </c>
      <c r="E87" s="6"/>
      <c r="F87" s="34">
        <f>F76-(F23*F86)</f>
        <v>957536.9055594404</v>
      </c>
      <c r="G87" s="34">
        <f>G76-(G23*G86)</f>
        <v>3071818.422082464</v>
      </c>
      <c r="H87" s="34">
        <f aca="true" t="shared" si="39" ref="H87:U87">H76-(H23*H86)</f>
        <v>3498196.527585295</v>
      </c>
      <c r="I87" s="34">
        <f t="shared" si="39"/>
        <v>2642851.694135726</v>
      </c>
      <c r="J87" s="34">
        <f t="shared" si="39"/>
        <v>2102790.69576886</v>
      </c>
      <c r="K87" s="34">
        <f t="shared" si="39"/>
        <v>2273315.5239877272</v>
      </c>
      <c r="L87" s="34">
        <f t="shared" si="39"/>
        <v>2718922.1461985707</v>
      </c>
      <c r="M87" s="34">
        <f t="shared" si="39"/>
        <v>5795553.240731927</v>
      </c>
      <c r="N87" s="34">
        <f t="shared" si="39"/>
        <v>2265918.887178851</v>
      </c>
      <c r="O87" s="34">
        <f t="shared" si="39"/>
        <v>1948556.1634180523</v>
      </c>
      <c r="P87" s="34">
        <f t="shared" si="39"/>
        <v>1948556.1634180523</v>
      </c>
      <c r="Q87" s="34">
        <f t="shared" si="39"/>
        <v>2247334.7751421547</v>
      </c>
      <c r="R87" s="45">
        <f t="shared" si="39"/>
        <v>2994511.0011376697</v>
      </c>
      <c r="S87" s="34">
        <f t="shared" si="39"/>
        <v>1060659.468140337</v>
      </c>
      <c r="T87" s="34">
        <f t="shared" si="39"/>
        <v>1493893.0586205067</v>
      </c>
      <c r="U87" s="34">
        <f t="shared" si="39"/>
        <v>9866768.812290378</v>
      </c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</row>
    <row r="88" spans="1:32" ht="11.25" customHeight="1">
      <c r="A88" s="6"/>
      <c r="B88" s="10" t="s">
        <v>87</v>
      </c>
      <c r="C88" s="18" t="s">
        <v>88</v>
      </c>
      <c r="D88" s="39" t="s">
        <v>13</v>
      </c>
      <c r="E88" s="6"/>
      <c r="F88" s="11">
        <v>0</v>
      </c>
      <c r="G88" s="43">
        <v>25</v>
      </c>
      <c r="H88" s="43">
        <v>20</v>
      </c>
      <c r="I88" s="11">
        <v>0</v>
      </c>
      <c r="J88" s="11">
        <v>0</v>
      </c>
      <c r="K88" s="11">
        <v>0</v>
      </c>
      <c r="L88" s="43">
        <v>15</v>
      </c>
      <c r="M88" s="43">
        <v>75</v>
      </c>
      <c r="N88" s="11">
        <v>0</v>
      </c>
      <c r="O88" s="46">
        <v>0</v>
      </c>
      <c r="P88" s="43">
        <v>1</v>
      </c>
      <c r="Q88" s="11">
        <v>0</v>
      </c>
      <c r="R88" s="43"/>
      <c r="S88" s="11">
        <v>0</v>
      </c>
      <c r="T88" s="11">
        <v>0</v>
      </c>
      <c r="U88" s="11">
        <v>0</v>
      </c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</row>
    <row r="89" spans="1:32" ht="11.25" customHeight="1">
      <c r="A89" s="6"/>
      <c r="B89" s="6"/>
      <c r="C89" s="14" t="s">
        <v>89</v>
      </c>
      <c r="D89" s="27" t="s">
        <v>19</v>
      </c>
      <c r="E89" s="6"/>
      <c r="F89" s="34">
        <f>F5*F88</f>
        <v>0</v>
      </c>
      <c r="G89" s="34">
        <f>G5*G88</f>
        <v>1125000</v>
      </c>
      <c r="H89" s="34">
        <f aca="true" t="shared" si="40" ref="H89:U89">H5*H88</f>
        <v>900000</v>
      </c>
      <c r="I89" s="34">
        <f t="shared" si="40"/>
        <v>0</v>
      </c>
      <c r="J89" s="34">
        <f t="shared" si="40"/>
        <v>0</v>
      </c>
      <c r="K89" s="34">
        <f t="shared" si="40"/>
        <v>0</v>
      </c>
      <c r="L89" s="34">
        <f t="shared" si="40"/>
        <v>675000</v>
      </c>
      <c r="M89" s="34">
        <f t="shared" si="40"/>
        <v>3375000</v>
      </c>
      <c r="N89" s="34">
        <f t="shared" si="40"/>
        <v>0</v>
      </c>
      <c r="O89" s="34">
        <f t="shared" si="40"/>
        <v>0</v>
      </c>
      <c r="P89" s="34">
        <f t="shared" si="40"/>
        <v>45000</v>
      </c>
      <c r="Q89" s="34">
        <f t="shared" si="40"/>
        <v>0</v>
      </c>
      <c r="R89" s="45">
        <f t="shared" si="40"/>
        <v>0</v>
      </c>
      <c r="S89" s="34">
        <f t="shared" si="40"/>
        <v>0</v>
      </c>
      <c r="T89" s="34">
        <f t="shared" si="40"/>
        <v>0</v>
      </c>
      <c r="U89" s="34">
        <f t="shared" si="40"/>
        <v>0</v>
      </c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</row>
    <row r="90" spans="1:32" ht="11.25" customHeight="1">
      <c r="A90" s="6"/>
      <c r="B90" s="6"/>
      <c r="C90" s="14" t="s">
        <v>90</v>
      </c>
      <c r="D90" s="27" t="s">
        <v>19</v>
      </c>
      <c r="E90" s="6"/>
      <c r="F90" s="34">
        <f>F87-F89</f>
        <v>957536.9055594404</v>
      </c>
      <c r="G90" s="34">
        <f>G87-G89</f>
        <v>1946818.4220824642</v>
      </c>
      <c r="H90" s="34">
        <f aca="true" t="shared" si="41" ref="H90:U90">H87-H89</f>
        <v>2598196.527585295</v>
      </c>
      <c r="I90" s="34">
        <f t="shared" si="41"/>
        <v>2642851.694135726</v>
      </c>
      <c r="J90" s="34">
        <f t="shared" si="41"/>
        <v>2102790.69576886</v>
      </c>
      <c r="K90" s="34">
        <f t="shared" si="41"/>
        <v>2273315.5239877272</v>
      </c>
      <c r="L90" s="34">
        <f t="shared" si="41"/>
        <v>2043922.1461985707</v>
      </c>
      <c r="M90" s="34">
        <f t="shared" si="41"/>
        <v>2420553.2407319266</v>
      </c>
      <c r="N90" s="34">
        <f t="shared" si="41"/>
        <v>2265918.887178851</v>
      </c>
      <c r="O90" s="34">
        <f t="shared" si="41"/>
        <v>1948556.1634180523</v>
      </c>
      <c r="P90" s="34">
        <f t="shared" si="41"/>
        <v>1903556.1634180523</v>
      </c>
      <c r="Q90" s="34">
        <f t="shared" si="41"/>
        <v>2247334.7751421547</v>
      </c>
      <c r="R90" s="45">
        <f t="shared" si="41"/>
        <v>2994511.0011376697</v>
      </c>
      <c r="S90" s="34">
        <f t="shared" si="41"/>
        <v>1060659.468140337</v>
      </c>
      <c r="T90" s="34">
        <f t="shared" si="41"/>
        <v>1493893.0586205067</v>
      </c>
      <c r="U90" s="34">
        <f t="shared" si="41"/>
        <v>9866768.812290378</v>
      </c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</row>
    <row r="91" spans="1:32" ht="11.25" customHeight="1">
      <c r="A91" s="6"/>
      <c r="B91" s="6"/>
      <c r="C91" s="14" t="s">
        <v>91</v>
      </c>
      <c r="D91" s="32" t="s">
        <v>40</v>
      </c>
      <c r="E91" s="33"/>
      <c r="F91" s="11">
        <f aca="true" t="shared" si="42" ref="F91:U91">SQRT(2*F90/$F$6)</f>
        <v>20.629395483785217</v>
      </c>
      <c r="G91" s="11">
        <f t="shared" si="42"/>
        <v>29.415176899632115</v>
      </c>
      <c r="H91" s="11">
        <f t="shared" si="42"/>
        <v>33.98167171079332</v>
      </c>
      <c r="I91" s="11">
        <f t="shared" si="42"/>
        <v>34.27244889046027</v>
      </c>
      <c r="J91" s="11">
        <f t="shared" si="42"/>
        <v>30.57079721832484</v>
      </c>
      <c r="K91" s="11">
        <f t="shared" si="42"/>
        <v>31.786199129585412</v>
      </c>
      <c r="L91" s="11">
        <f t="shared" si="42"/>
        <v>30.139838134185794</v>
      </c>
      <c r="M91" s="11">
        <f t="shared" si="42"/>
        <v>32.79941219481381</v>
      </c>
      <c r="N91" s="11">
        <f t="shared" si="42"/>
        <v>31.734445969141767</v>
      </c>
      <c r="O91" s="11">
        <f t="shared" si="42"/>
        <v>29.42830204954296</v>
      </c>
      <c r="P91" s="11">
        <f t="shared" si="42"/>
        <v>29.086508238685756</v>
      </c>
      <c r="Q91" s="11">
        <f t="shared" si="42"/>
        <v>31.60404176080546</v>
      </c>
      <c r="R91" s="43">
        <f t="shared" si="42"/>
        <v>36.4814168897455</v>
      </c>
      <c r="S91" s="11">
        <f t="shared" si="42"/>
        <v>21.711844879290474</v>
      </c>
      <c r="T91" s="46">
        <f t="shared" si="42"/>
        <v>25.767275185746804</v>
      </c>
      <c r="U91" s="46">
        <f t="shared" si="42"/>
        <v>66.22107355849924</v>
      </c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</row>
    <row r="92" spans="1:32" ht="11.25" customHeight="1">
      <c r="A92" s="6"/>
      <c r="B92" s="6"/>
      <c r="C92" s="4"/>
      <c r="D92" s="6"/>
      <c r="E92" s="6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</row>
    <row r="93" spans="1:32" ht="11.25" customHeight="1">
      <c r="A93" s="6"/>
      <c r="B93" s="6"/>
      <c r="C93" s="19" t="s">
        <v>92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 ht="11.25" customHeight="1">
      <c r="A94" s="6"/>
      <c r="B94" s="6"/>
      <c r="C94" s="14" t="s">
        <v>93</v>
      </c>
      <c r="D94" s="10" t="s">
        <v>13</v>
      </c>
      <c r="E94" s="6"/>
      <c r="F94" s="11">
        <f>F14</f>
        <v>50</v>
      </c>
      <c r="G94" s="11">
        <f>G14</f>
        <v>125</v>
      </c>
      <c r="H94" s="11">
        <f aca="true" t="shared" si="43" ref="H94:O94">H14</f>
        <v>90</v>
      </c>
      <c r="I94" s="11">
        <f t="shared" si="43"/>
        <v>60</v>
      </c>
      <c r="J94" s="11">
        <f t="shared" si="43"/>
        <v>70</v>
      </c>
      <c r="K94" s="11">
        <f t="shared" si="43"/>
        <v>11</v>
      </c>
      <c r="L94" s="11">
        <f t="shared" si="43"/>
        <v>50</v>
      </c>
      <c r="M94" s="11">
        <f t="shared" si="43"/>
        <v>50</v>
      </c>
      <c r="N94" s="11">
        <f t="shared" si="43"/>
        <v>50</v>
      </c>
      <c r="O94" s="11">
        <f t="shared" si="43"/>
        <v>150</v>
      </c>
      <c r="P94" s="11">
        <f aca="true" t="shared" si="44" ref="P94:U94">P14</f>
        <v>20</v>
      </c>
      <c r="Q94" s="11">
        <f t="shared" si="44"/>
        <v>50</v>
      </c>
      <c r="R94" s="11">
        <f t="shared" si="44"/>
        <v>25</v>
      </c>
      <c r="S94" s="11">
        <f t="shared" si="44"/>
        <v>50</v>
      </c>
      <c r="T94" s="11">
        <f t="shared" si="44"/>
        <v>80</v>
      </c>
      <c r="U94" s="11">
        <f t="shared" si="44"/>
        <v>58</v>
      </c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</row>
    <row r="95" spans="1:32" ht="11.25" customHeight="1">
      <c r="A95" s="6"/>
      <c r="B95" s="6"/>
      <c r="C95" s="14" t="s">
        <v>94</v>
      </c>
      <c r="D95" s="10" t="s">
        <v>19</v>
      </c>
      <c r="E95" s="6"/>
      <c r="F95" s="34">
        <f>F17*(1-F8)</f>
        <v>957536.9055594403</v>
      </c>
      <c r="G95" s="34">
        <f>G17*(1-G8)</f>
        <v>3071818.4220824656</v>
      </c>
      <c r="H95" s="34">
        <f aca="true" t="shared" si="45" ref="H95:P95">H17*(1-H8)</f>
        <v>3498196.527585296</v>
      </c>
      <c r="I95" s="34">
        <f t="shared" si="45"/>
        <v>2642851.6941357264</v>
      </c>
      <c r="J95" s="34">
        <f t="shared" si="45"/>
        <v>2102790.6957688606</v>
      </c>
      <c r="K95" s="34">
        <f t="shared" si="45"/>
        <v>2273315.5239877277</v>
      </c>
      <c r="L95" s="34">
        <f t="shared" si="45"/>
        <v>2718922.1461985707</v>
      </c>
      <c r="M95" s="34">
        <f t="shared" si="45"/>
        <v>5795553.240731927</v>
      </c>
      <c r="N95" s="34">
        <f t="shared" si="45"/>
        <v>2265918.887178849</v>
      </c>
      <c r="O95" s="34">
        <f t="shared" si="45"/>
        <v>1948556.1634180523</v>
      </c>
      <c r="P95" s="34">
        <f t="shared" si="45"/>
        <v>1948556.1634180523</v>
      </c>
      <c r="Q95" s="34">
        <f>Q17*(1-Q8)</f>
        <v>2247334.7751421537</v>
      </c>
      <c r="R95" s="34">
        <f>R17*(1-R8)</f>
        <v>3002670.4316584812</v>
      </c>
      <c r="S95" s="34">
        <f>S17*(1-S8)</f>
        <v>1060659.4681403365</v>
      </c>
      <c r="T95" s="34">
        <f>T17*(1-T8)</f>
        <v>1493893.0586205067</v>
      </c>
      <c r="U95" s="34">
        <f>U17*(1-U8)</f>
        <v>9866768.812290376</v>
      </c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</row>
    <row r="96" spans="1:32" ht="11.25" customHeight="1">
      <c r="A96" s="6"/>
      <c r="B96" s="6"/>
      <c r="C96" s="14" t="s">
        <v>95</v>
      </c>
      <c r="D96" s="10" t="s">
        <v>96</v>
      </c>
      <c r="E96" s="6"/>
      <c r="F96" s="34">
        <f>F95/F94</f>
        <v>19150.738111188806</v>
      </c>
      <c r="G96" s="34">
        <f>G95/G94</f>
        <v>24574.547376659724</v>
      </c>
      <c r="H96" s="34">
        <f aca="true" t="shared" si="46" ref="H96:U96">H95/H94</f>
        <v>38868.850306503286</v>
      </c>
      <c r="I96" s="34">
        <f t="shared" si="46"/>
        <v>44047.52823559544</v>
      </c>
      <c r="J96" s="34">
        <f t="shared" si="46"/>
        <v>30039.867082412296</v>
      </c>
      <c r="K96" s="34">
        <f t="shared" si="46"/>
        <v>206665.04763524796</v>
      </c>
      <c r="L96" s="34">
        <f t="shared" si="46"/>
        <v>54378.442923971415</v>
      </c>
      <c r="M96" s="34">
        <f t="shared" si="46"/>
        <v>115911.06481463854</v>
      </c>
      <c r="N96" s="34">
        <f t="shared" si="46"/>
        <v>45318.37774357698</v>
      </c>
      <c r="O96" s="34">
        <f t="shared" si="46"/>
        <v>12990.374422787016</v>
      </c>
      <c r="P96" s="34">
        <f t="shared" si="46"/>
        <v>97427.80817090262</v>
      </c>
      <c r="Q96" s="34">
        <f t="shared" si="46"/>
        <v>44946.695502843075</v>
      </c>
      <c r="R96" s="34">
        <f t="shared" si="46"/>
        <v>120106.81726633925</v>
      </c>
      <c r="S96" s="34">
        <f t="shared" si="46"/>
        <v>21213.18936280673</v>
      </c>
      <c r="T96" s="34">
        <f t="shared" si="46"/>
        <v>18673.663232756335</v>
      </c>
      <c r="U96" s="34">
        <f t="shared" si="46"/>
        <v>170116.7036601789</v>
      </c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</row>
    <row r="97" spans="1:32" ht="11.25" customHeight="1">
      <c r="A97" s="6"/>
      <c r="B97" s="6"/>
      <c r="C97" s="14" t="s">
        <v>97</v>
      </c>
      <c r="D97" s="10" t="s">
        <v>98</v>
      </c>
      <c r="E97" s="6"/>
      <c r="F97" s="12">
        <f>F96/F6</f>
        <v>4.255719580264179</v>
      </c>
      <c r="G97" s="12">
        <f>G96/G6</f>
        <v>5.4610105281466055</v>
      </c>
      <c r="H97" s="12">
        <f aca="true" t="shared" si="47" ref="H97:U97">H96/H6</f>
        <v>8.464771844527382</v>
      </c>
      <c r="I97" s="12">
        <f t="shared" si="47"/>
        <v>9.788339607910098</v>
      </c>
      <c r="J97" s="12">
        <f t="shared" si="47"/>
        <v>6.675526018313843</v>
      </c>
      <c r="K97" s="12">
        <f t="shared" si="47"/>
        <v>45.925566141166215</v>
      </c>
      <c r="L97" s="12">
        <f t="shared" si="47"/>
        <v>12.084098427549204</v>
      </c>
      <c r="M97" s="12">
        <f t="shared" si="47"/>
        <v>25.758014403253007</v>
      </c>
      <c r="N97" s="12">
        <f t="shared" si="47"/>
        <v>9.869335597490098</v>
      </c>
      <c r="O97" s="12">
        <f t="shared" si="47"/>
        <v>2.886749871730448</v>
      </c>
      <c r="P97" s="12">
        <f t="shared" si="47"/>
        <v>21.21761155721879</v>
      </c>
      <c r="Q97" s="12">
        <f t="shared" si="47"/>
        <v>9.98815455618735</v>
      </c>
      <c r="R97" s="12">
        <f t="shared" si="47"/>
        <v>26.15659576022499</v>
      </c>
      <c r="S97" s="12">
        <f t="shared" si="47"/>
        <v>4.7140420806237175</v>
      </c>
      <c r="T97" s="12">
        <f t="shared" si="47"/>
        <v>4.066708881800269</v>
      </c>
      <c r="U97" s="12">
        <f t="shared" si="47"/>
        <v>37.047637685994516</v>
      </c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</row>
    <row r="98" spans="1:32" ht="11.25" customHeight="1">
      <c r="A98" s="6"/>
      <c r="B98" s="6"/>
      <c r="C98" s="14" t="s">
        <v>99</v>
      </c>
      <c r="D98" s="6"/>
      <c r="E98" s="6"/>
      <c r="F98" s="13" t="str">
        <f>IF(F97&gt;F9*F4,"*** error ***","***ok***")</f>
        <v>***ok***</v>
      </c>
      <c r="G98" s="13" t="str">
        <f aca="true" t="shared" si="48" ref="G98:U98">IF(G97&gt;G9*G4,"*** error ***","***ok***")</f>
        <v>***ok***</v>
      </c>
      <c r="H98" s="13" t="str">
        <f t="shared" si="48"/>
        <v>***ok***</v>
      </c>
      <c r="I98" s="13" t="str">
        <f t="shared" si="48"/>
        <v>***ok***</v>
      </c>
      <c r="J98" s="13" t="str">
        <f t="shared" si="48"/>
        <v>***ok***</v>
      </c>
      <c r="K98" s="13" t="str">
        <f t="shared" si="48"/>
        <v>***ok***</v>
      </c>
      <c r="L98" s="13" t="str">
        <f t="shared" si="48"/>
        <v>***ok***</v>
      </c>
      <c r="M98" s="13" t="str">
        <f t="shared" si="48"/>
        <v>***ok***</v>
      </c>
      <c r="N98" s="13" t="str">
        <f t="shared" si="48"/>
        <v>***ok***</v>
      </c>
      <c r="O98" s="13" t="str">
        <f t="shared" si="48"/>
        <v>***ok***</v>
      </c>
      <c r="P98" s="13" t="str">
        <f t="shared" si="48"/>
        <v>***ok***</v>
      </c>
      <c r="Q98" s="13" t="str">
        <f t="shared" si="48"/>
        <v>***ok***</v>
      </c>
      <c r="R98" s="13" t="str">
        <f t="shared" si="48"/>
        <v>***ok***</v>
      </c>
      <c r="S98" s="13" t="str">
        <f t="shared" si="48"/>
        <v>***ok***</v>
      </c>
      <c r="T98" s="13" t="str">
        <f t="shared" si="48"/>
        <v>***ok***</v>
      </c>
      <c r="U98" s="13" t="str">
        <f t="shared" si="48"/>
        <v>***ok***</v>
      </c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</row>
    <row r="99" spans="1:32" ht="11.25" customHeight="1">
      <c r="A99" s="6"/>
      <c r="B99" s="6"/>
      <c r="C99" s="4"/>
      <c r="D99" s="6"/>
      <c r="E99" s="6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</row>
    <row r="100" spans="1:32" ht="11.25" customHeight="1">
      <c r="A100" s="6"/>
      <c r="B100" s="6"/>
      <c r="C100" s="14" t="s">
        <v>100</v>
      </c>
      <c r="D100" s="6"/>
      <c r="E100" s="6"/>
      <c r="F100" s="11">
        <f>F13+F14+F15+F27+F39+F51+F63+F75+F86</f>
        <v>1347</v>
      </c>
      <c r="G100" s="11">
        <f aca="true" t="shared" si="49" ref="G100:P100">G13+G14+G15+G27+G39+G51+G63+G75+G86</f>
        <v>1750</v>
      </c>
      <c r="H100" s="11">
        <f t="shared" si="49"/>
        <v>1000</v>
      </c>
      <c r="I100" s="11">
        <f t="shared" si="49"/>
        <v>1000</v>
      </c>
      <c r="J100" s="11">
        <f t="shared" si="49"/>
        <v>1000</v>
      </c>
      <c r="K100" s="11">
        <f t="shared" si="49"/>
        <v>1050</v>
      </c>
      <c r="L100" s="11">
        <f t="shared" si="49"/>
        <v>1000</v>
      </c>
      <c r="M100" s="11">
        <f t="shared" si="49"/>
        <v>2000</v>
      </c>
      <c r="N100" s="11">
        <f t="shared" si="49"/>
        <v>1000</v>
      </c>
      <c r="O100" s="11">
        <f t="shared" si="49"/>
        <v>1000</v>
      </c>
      <c r="P100" s="11">
        <f t="shared" si="49"/>
        <v>1415</v>
      </c>
      <c r="Q100" s="11">
        <f>Q13+Q14+Q15+Q27+Q39+Q51+Q63+Q75+Q86</f>
        <v>1000</v>
      </c>
      <c r="R100" s="43">
        <f>R13+R14+R15+R27+R39+R51+R63+R75+R86</f>
        <v>1115</v>
      </c>
      <c r="S100" s="11">
        <f>S13+S14+S15+S27+S39+S51+S63+S75+S86</f>
        <v>1000</v>
      </c>
      <c r="T100" s="43">
        <f>T13+T14+T15+T27+T39+T51+T63+T75+T86</f>
        <v>965</v>
      </c>
      <c r="U100" s="11">
        <f>U13+U14+U15+U27+U39+U51+U63+U75+U86</f>
        <v>3000</v>
      </c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</row>
    <row r="101" spans="1:32" ht="11.25" customHeight="1">
      <c r="A101" s="6"/>
      <c r="B101" s="6"/>
      <c r="C101" s="4"/>
      <c r="D101" s="6"/>
      <c r="E101" s="6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</row>
    <row r="102" spans="6:32" ht="9.75" customHeight="1">
      <c r="F102" s="42">
        <f aca="true" t="shared" si="50" ref="F102:U102">F3-F100</f>
        <v>0</v>
      </c>
      <c r="G102" s="42">
        <f t="shared" si="50"/>
        <v>0</v>
      </c>
      <c r="H102" s="42">
        <f t="shared" si="50"/>
        <v>0</v>
      </c>
      <c r="I102" s="42">
        <f t="shared" si="50"/>
        <v>0</v>
      </c>
      <c r="J102" s="42">
        <f t="shared" si="50"/>
        <v>0</v>
      </c>
      <c r="K102" s="42">
        <f t="shared" si="50"/>
        <v>0</v>
      </c>
      <c r="L102" s="42">
        <f t="shared" si="50"/>
        <v>0</v>
      </c>
      <c r="M102" s="42">
        <f t="shared" si="50"/>
        <v>0</v>
      </c>
      <c r="N102" s="42">
        <f t="shared" si="50"/>
        <v>0</v>
      </c>
      <c r="O102" s="42">
        <f t="shared" si="50"/>
        <v>0</v>
      </c>
      <c r="P102" s="42">
        <f t="shared" si="50"/>
        <v>0</v>
      </c>
      <c r="Q102" s="42">
        <f t="shared" si="50"/>
        <v>0</v>
      </c>
      <c r="R102" s="47">
        <f t="shared" si="50"/>
        <v>-1</v>
      </c>
      <c r="S102" s="42">
        <f t="shared" si="50"/>
        <v>0</v>
      </c>
      <c r="T102" s="42">
        <f t="shared" si="50"/>
        <v>0</v>
      </c>
      <c r="U102" s="42">
        <f t="shared" si="50"/>
        <v>0</v>
      </c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</row>
    <row r="103" spans="6:32" ht="9.75" customHeight="1">
      <c r="F103" s="37" t="s">
        <v>105</v>
      </c>
      <c r="G103" s="37" t="s">
        <v>106</v>
      </c>
      <c r="H103" s="37" t="s">
        <v>107</v>
      </c>
      <c r="I103" s="37" t="s">
        <v>108</v>
      </c>
      <c r="J103" s="37" t="s">
        <v>109</v>
      </c>
      <c r="K103" s="37" t="s">
        <v>110</v>
      </c>
      <c r="L103" s="37" t="s">
        <v>111</v>
      </c>
      <c r="M103" s="37" t="s">
        <v>112</v>
      </c>
      <c r="N103" s="37" t="s">
        <v>113</v>
      </c>
      <c r="O103" s="37" t="s">
        <v>114</v>
      </c>
      <c r="P103" s="3" t="s">
        <v>115</v>
      </c>
      <c r="Q103" s="3" t="s">
        <v>116</v>
      </c>
      <c r="R103" s="3" t="s">
        <v>117</v>
      </c>
      <c r="S103" s="3" t="s">
        <v>118</v>
      </c>
      <c r="T103" s="3" t="s">
        <v>119</v>
      </c>
      <c r="U103" s="3" t="s">
        <v>120</v>
      </c>
      <c r="V103" s="3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</row>
    <row r="104" spans="16:32" ht="9.75" customHeight="1">
      <c r="P104" s="24"/>
      <c r="Q104" s="24"/>
      <c r="R104" s="25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</row>
    <row r="105" spans="16:32" ht="9.75" customHeight="1">
      <c r="P105" s="24"/>
      <c r="Q105" s="24"/>
      <c r="R105" s="25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</row>
    <row r="106" spans="16:32" ht="9.75" customHeight="1">
      <c r="P106" s="24"/>
      <c r="Q106" s="24"/>
      <c r="R106" s="25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</row>
    <row r="107" spans="16:32" ht="9.75" customHeight="1">
      <c r="P107" s="24"/>
      <c r="Q107" s="24"/>
      <c r="R107" s="25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</row>
    <row r="108" spans="6:32" ht="9.75" customHeight="1">
      <c r="F108" s="2" t="s">
        <v>104</v>
      </c>
      <c r="P108" s="24"/>
      <c r="Q108" s="24"/>
      <c r="R108" s="25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</row>
    <row r="109" spans="16:32" ht="9.75" customHeight="1">
      <c r="P109" s="24"/>
      <c r="Q109" s="24"/>
      <c r="R109" s="25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</row>
    <row r="110" spans="16:32" ht="9.75" customHeight="1">
      <c r="P110" s="24"/>
      <c r="Q110" s="24"/>
      <c r="R110" s="25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</row>
    <row r="111" spans="16:32" ht="9.75" customHeight="1">
      <c r="P111" s="24"/>
      <c r="Q111" s="24"/>
      <c r="R111" s="25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</row>
    <row r="112" spans="16:32" ht="9.75" customHeight="1">
      <c r="P112" s="24"/>
      <c r="Q112" s="24"/>
      <c r="R112" s="25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</row>
    <row r="113" spans="16:32" ht="9.75" customHeight="1">
      <c r="P113" s="24"/>
      <c r="Q113" s="24"/>
      <c r="R113" s="25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</row>
    <row r="114" spans="16:32" ht="9.75" customHeight="1">
      <c r="P114" s="24"/>
      <c r="Q114" s="24"/>
      <c r="R114" s="25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</row>
    <row r="115" spans="16:32" ht="9.75" customHeight="1">
      <c r="P115" s="24"/>
      <c r="Q115" s="24"/>
      <c r="R115" s="25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</row>
    <row r="116" spans="16:32" ht="9.75" customHeight="1">
      <c r="P116" s="24"/>
      <c r="Q116" s="24"/>
      <c r="R116" s="25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</row>
    <row r="117" spans="16:32" ht="9.75" customHeight="1">
      <c r="P117" s="24"/>
      <c r="Q117" s="24"/>
      <c r="R117" s="25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</row>
    <row r="118" spans="16:32" ht="9.75" customHeight="1">
      <c r="P118" s="24"/>
      <c r="Q118" s="24"/>
      <c r="R118" s="25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</row>
    <row r="119" spans="16:32" ht="9.75" customHeight="1">
      <c r="P119" s="24"/>
      <c r="Q119" s="24"/>
      <c r="R119" s="25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</row>
    <row r="120" spans="16:32" ht="9.75" customHeight="1">
      <c r="P120" s="24"/>
      <c r="Q120" s="24"/>
      <c r="R120" s="25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</row>
    <row r="121" spans="16:32" ht="9.75" customHeight="1">
      <c r="P121" s="24"/>
      <c r="Q121" s="24"/>
      <c r="R121" s="25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</row>
    <row r="122" spans="16:32" ht="9.75" customHeight="1">
      <c r="P122" s="24"/>
      <c r="Q122" s="24"/>
      <c r="R122" s="25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</row>
    <row r="123" spans="16:32" ht="9.75" customHeight="1">
      <c r="P123" s="24"/>
      <c r="Q123" s="24"/>
      <c r="R123" s="25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</row>
    <row r="124" spans="16:32" ht="9.75" customHeight="1">
      <c r="P124" s="24"/>
      <c r="Q124" s="24"/>
      <c r="R124" s="25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</row>
    <row r="125" spans="16:32" ht="9.75" customHeight="1">
      <c r="P125" s="24"/>
      <c r="Q125" s="24"/>
      <c r="R125" s="25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</row>
    <row r="126" spans="16:32" ht="9.75" customHeight="1">
      <c r="P126" s="24"/>
      <c r="Q126" s="24"/>
      <c r="R126" s="25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</row>
    <row r="127" spans="16:32" ht="9.75" customHeight="1">
      <c r="P127" s="24"/>
      <c r="Q127" s="24"/>
      <c r="R127" s="25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</row>
    <row r="128" spans="16:32" ht="9.75" customHeight="1">
      <c r="P128" s="24"/>
      <c r="Q128" s="24"/>
      <c r="R128" s="25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</row>
    <row r="129" spans="16:32" ht="9.75" customHeight="1">
      <c r="P129" s="24"/>
      <c r="Q129" s="24"/>
      <c r="R129" s="25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</row>
    <row r="130" spans="16:32" ht="9.75" customHeight="1">
      <c r="P130" s="24"/>
      <c r="Q130" s="24"/>
      <c r="R130" s="25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</row>
    <row r="131" spans="16:32" ht="9.75" customHeight="1">
      <c r="P131" s="24"/>
      <c r="Q131" s="24"/>
      <c r="R131" s="25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</row>
    <row r="132" spans="16:32" ht="9.75" customHeight="1">
      <c r="P132" s="24"/>
      <c r="Q132" s="24"/>
      <c r="R132" s="25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</row>
    <row r="133" spans="16:32" ht="9.75" customHeight="1">
      <c r="P133" s="24"/>
      <c r="Q133" s="24"/>
      <c r="R133" s="25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</row>
    <row r="134" spans="16:32" ht="9.75" customHeight="1">
      <c r="P134" s="24"/>
      <c r="Q134" s="24"/>
      <c r="R134" s="25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</row>
    <row r="135" spans="16:32" ht="9.75" customHeight="1">
      <c r="P135" s="24"/>
      <c r="Q135" s="24"/>
      <c r="R135" s="25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</row>
    <row r="136" spans="16:32" ht="9.75" customHeight="1">
      <c r="P136" s="24"/>
      <c r="Q136" s="24"/>
      <c r="R136" s="25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</row>
    <row r="137" spans="16:32" ht="9.75" customHeight="1">
      <c r="P137" s="24"/>
      <c r="Q137" s="24"/>
      <c r="R137" s="25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</row>
    <row r="138" spans="16:32" ht="9.75" customHeight="1">
      <c r="P138" s="24"/>
      <c r="Q138" s="24"/>
      <c r="R138" s="25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</row>
    <row r="139" spans="16:32" ht="9.75" customHeight="1">
      <c r="P139" s="24"/>
      <c r="Q139" s="24"/>
      <c r="R139" s="25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</row>
    <row r="140" spans="16:32" ht="9.75" customHeight="1">
      <c r="P140" s="24"/>
      <c r="Q140" s="24"/>
      <c r="R140" s="25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</row>
    <row r="141" spans="16:32" ht="9.75" customHeight="1">
      <c r="P141" s="24"/>
      <c r="Q141" s="24"/>
      <c r="R141" s="25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</row>
    <row r="142" spans="16:32" ht="9.75" customHeight="1">
      <c r="P142" s="24"/>
      <c r="Q142" s="24"/>
      <c r="R142" s="25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</row>
    <row r="143" spans="16:32" ht="9.75" customHeight="1">
      <c r="P143" s="24"/>
      <c r="Q143" s="24"/>
      <c r="R143" s="25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</row>
    <row r="144" spans="16:32" ht="9.75" customHeight="1">
      <c r="P144" s="24"/>
      <c r="Q144" s="24"/>
      <c r="R144" s="25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</row>
    <row r="145" spans="16:32" ht="9.75" customHeight="1">
      <c r="P145" s="24"/>
      <c r="Q145" s="24"/>
      <c r="R145" s="25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</row>
    <row r="146" spans="16:32" ht="9.75" customHeight="1">
      <c r="P146" s="24"/>
      <c r="Q146" s="24"/>
      <c r="R146" s="25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</row>
    <row r="147" spans="16:32" ht="9.75" customHeight="1">
      <c r="P147" s="24"/>
      <c r="Q147" s="24"/>
      <c r="R147" s="25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</row>
    <row r="148" spans="16:32" ht="9.75" customHeight="1">
      <c r="P148" s="24"/>
      <c r="Q148" s="24"/>
      <c r="R148" s="25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</row>
    <row r="149" spans="16:32" ht="9.75" customHeight="1">
      <c r="P149" s="24"/>
      <c r="Q149" s="24"/>
      <c r="R149" s="25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</row>
    <row r="150" spans="16:32" ht="9.75" customHeight="1">
      <c r="P150" s="24"/>
      <c r="Q150" s="24"/>
      <c r="R150" s="25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</row>
    <row r="151" spans="16:32" ht="9.75" customHeight="1">
      <c r="P151" s="24"/>
      <c r="Q151" s="24"/>
      <c r="R151" s="25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</row>
    <row r="152" spans="16:32" ht="9.75" customHeight="1">
      <c r="P152" s="24"/>
      <c r="Q152" s="24"/>
      <c r="R152" s="25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</row>
    <row r="153" spans="16:32" ht="9.75" customHeight="1">
      <c r="P153" s="24"/>
      <c r="Q153" s="24"/>
      <c r="R153" s="25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</row>
    <row r="154" spans="16:32" ht="9.75" customHeight="1">
      <c r="P154" s="24"/>
      <c r="Q154" s="24"/>
      <c r="R154" s="25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</row>
    <row r="155" spans="16:32" ht="9.75" customHeight="1">
      <c r="P155" s="24"/>
      <c r="Q155" s="24"/>
      <c r="R155" s="25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</row>
    <row r="156" spans="16:32" ht="9.75" customHeight="1">
      <c r="P156" s="24"/>
      <c r="Q156" s="24"/>
      <c r="R156" s="25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</row>
    <row r="157" spans="16:32" ht="9.75" customHeight="1">
      <c r="P157" s="24"/>
      <c r="Q157" s="24"/>
      <c r="R157" s="25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</row>
    <row r="158" spans="16:32" ht="9.75" customHeight="1">
      <c r="P158" s="24"/>
      <c r="Q158" s="24"/>
      <c r="R158" s="25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</row>
    <row r="159" spans="16:32" ht="9.75" customHeight="1">
      <c r="P159" s="24"/>
      <c r="Q159" s="24"/>
      <c r="R159" s="25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</row>
    <row r="160" spans="16:32" ht="9.75" customHeight="1">
      <c r="P160" s="24"/>
      <c r="Q160" s="24"/>
      <c r="R160" s="25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</row>
    <row r="161" spans="16:32" ht="9.75" customHeight="1">
      <c r="P161" s="24"/>
      <c r="Q161" s="24"/>
      <c r="R161" s="25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</row>
    <row r="162" spans="16:32" ht="9.75" customHeight="1">
      <c r="P162" s="24"/>
      <c r="Q162" s="24"/>
      <c r="R162" s="25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</row>
    <row r="163" spans="16:32" ht="9.75" customHeight="1">
      <c r="P163" s="24"/>
      <c r="Q163" s="24"/>
      <c r="R163" s="25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</row>
    <row r="164" spans="16:32" ht="9.75" customHeight="1">
      <c r="P164" s="24"/>
      <c r="Q164" s="24"/>
      <c r="R164" s="25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</row>
    <row r="165" spans="16:32" ht="9.75" customHeight="1">
      <c r="P165" s="24"/>
      <c r="Q165" s="24"/>
      <c r="R165" s="25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</row>
    <row r="166" spans="16:32" ht="9.75" customHeight="1">
      <c r="P166" s="24"/>
      <c r="Q166" s="24"/>
      <c r="R166" s="25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</row>
    <row r="167" spans="16:32" ht="9.75" customHeight="1">
      <c r="P167" s="24"/>
      <c r="Q167" s="24"/>
      <c r="R167" s="25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</row>
    <row r="168" spans="16:32" ht="9.75" customHeight="1">
      <c r="P168" s="24"/>
      <c r="Q168" s="24"/>
      <c r="R168" s="25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</row>
    <row r="169" spans="16:32" ht="9.75" customHeight="1">
      <c r="P169" s="24"/>
      <c r="Q169" s="24"/>
      <c r="R169" s="25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</row>
    <row r="170" spans="16:32" ht="9.75" customHeight="1">
      <c r="P170" s="24"/>
      <c r="Q170" s="24"/>
      <c r="R170" s="25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</row>
    <row r="171" spans="16:32" ht="9.75" customHeight="1">
      <c r="P171" s="24"/>
      <c r="Q171" s="24"/>
      <c r="R171" s="25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</row>
    <row r="172" spans="16:32" ht="9.75" customHeight="1">
      <c r="P172" s="24"/>
      <c r="Q172" s="24"/>
      <c r="R172" s="25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</row>
    <row r="173" spans="16:32" ht="9.75" customHeight="1">
      <c r="P173" s="24"/>
      <c r="Q173" s="24"/>
      <c r="R173" s="25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</row>
    <row r="174" spans="16:32" ht="9.75" customHeight="1">
      <c r="P174" s="24"/>
      <c r="Q174" s="24"/>
      <c r="R174" s="25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</row>
    <row r="175" spans="16:32" ht="9.75" customHeight="1">
      <c r="P175" s="24"/>
      <c r="Q175" s="24"/>
      <c r="R175" s="25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</row>
    <row r="176" spans="16:32" ht="9.75" customHeight="1">
      <c r="P176" s="24"/>
      <c r="Q176" s="24"/>
      <c r="R176" s="25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</row>
    <row r="177" spans="16:32" ht="9.75" customHeight="1">
      <c r="P177" s="24"/>
      <c r="Q177" s="24"/>
      <c r="R177" s="25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</row>
    <row r="178" spans="16:32" ht="9.75" customHeight="1">
      <c r="P178" s="24"/>
      <c r="Q178" s="24"/>
      <c r="R178" s="25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</row>
    <row r="179" spans="16:32" ht="9.75" customHeight="1">
      <c r="P179" s="24"/>
      <c r="Q179" s="24"/>
      <c r="R179" s="25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</row>
    <row r="180" spans="16:32" ht="9.75" customHeight="1">
      <c r="P180" s="24"/>
      <c r="Q180" s="24"/>
      <c r="R180" s="25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</row>
    <row r="181" spans="16:32" ht="9.75" customHeight="1">
      <c r="P181" s="24"/>
      <c r="Q181" s="24"/>
      <c r="R181" s="25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</row>
    <row r="182" spans="16:32" ht="9.75" customHeight="1">
      <c r="P182" s="24"/>
      <c r="Q182" s="24"/>
      <c r="R182" s="25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</row>
    <row r="183" spans="16:32" ht="9.75" customHeight="1">
      <c r="P183" s="24"/>
      <c r="Q183" s="24"/>
      <c r="R183" s="25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</row>
    <row r="184" spans="16:32" ht="9.75" customHeight="1">
      <c r="P184" s="24"/>
      <c r="Q184" s="24"/>
      <c r="R184" s="25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</row>
    <row r="185" spans="16:32" ht="9.75" customHeight="1">
      <c r="P185" s="24"/>
      <c r="Q185" s="24"/>
      <c r="R185" s="25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</row>
    <row r="186" spans="16:32" ht="9.75" customHeight="1">
      <c r="P186" s="24"/>
      <c r="Q186" s="24"/>
      <c r="R186" s="25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</row>
    <row r="187" spans="16:32" ht="9.75" customHeight="1">
      <c r="P187" s="24"/>
      <c r="Q187" s="24"/>
      <c r="R187" s="25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</row>
    <row r="188" spans="16:32" ht="9.75" customHeight="1">
      <c r="P188" s="24"/>
      <c r="Q188" s="24"/>
      <c r="R188" s="25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</row>
    <row r="189" spans="16:32" ht="9.75" customHeight="1">
      <c r="P189" s="24"/>
      <c r="Q189" s="24"/>
      <c r="R189" s="25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</row>
    <row r="190" spans="16:32" ht="9.75" customHeight="1">
      <c r="P190" s="24"/>
      <c r="Q190" s="24"/>
      <c r="R190" s="25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</row>
    <row r="191" spans="16:32" ht="9.75" customHeight="1">
      <c r="P191" s="24"/>
      <c r="Q191" s="24"/>
      <c r="R191" s="25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</row>
    <row r="192" spans="16:32" ht="9.75" customHeight="1">
      <c r="P192" s="24"/>
      <c r="Q192" s="24"/>
      <c r="R192" s="25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</row>
    <row r="193" spans="16:32" ht="9.75" customHeight="1">
      <c r="P193" s="24"/>
      <c r="Q193" s="24"/>
      <c r="R193" s="25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</row>
    <row r="194" spans="16:32" ht="9.75" customHeight="1">
      <c r="P194" s="24"/>
      <c r="Q194" s="24"/>
      <c r="R194" s="25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</row>
    <row r="195" spans="16:32" ht="9.75" customHeight="1">
      <c r="P195" s="24"/>
      <c r="Q195" s="24"/>
      <c r="R195" s="25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</row>
    <row r="196" spans="16:32" ht="9.75" customHeight="1">
      <c r="P196" s="24"/>
      <c r="Q196" s="24"/>
      <c r="R196" s="25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</row>
    <row r="197" spans="16:32" ht="9.75" customHeight="1">
      <c r="P197" s="24"/>
      <c r="Q197" s="24"/>
      <c r="R197" s="25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</row>
    <row r="198" spans="16:32" ht="9.75" customHeight="1">
      <c r="P198" s="24"/>
      <c r="Q198" s="24"/>
      <c r="R198" s="25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</row>
    <row r="199" spans="16:32" ht="9.75" customHeight="1">
      <c r="P199" s="24"/>
      <c r="Q199" s="24"/>
      <c r="R199" s="25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</row>
    <row r="200" spans="16:32" ht="9.75" customHeight="1">
      <c r="P200" s="24"/>
      <c r="Q200" s="24"/>
      <c r="R200" s="25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</row>
    <row r="201" spans="16:32" ht="9.75" customHeight="1">
      <c r="P201" s="24"/>
      <c r="Q201" s="24"/>
      <c r="R201" s="25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</row>
    <row r="202" spans="16:32" ht="9.75" customHeight="1">
      <c r="P202" s="24"/>
      <c r="Q202" s="24"/>
      <c r="R202" s="25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</row>
    <row r="203" spans="16:32" ht="9.75" customHeight="1">
      <c r="P203" s="24"/>
      <c r="Q203" s="24"/>
      <c r="R203" s="25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</row>
    <row r="204" spans="16:32" ht="9.75" customHeight="1">
      <c r="P204" s="24"/>
      <c r="Q204" s="24"/>
      <c r="R204" s="25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</row>
    <row r="205" spans="16:32" ht="9.75" customHeight="1">
      <c r="P205" s="24"/>
      <c r="Q205" s="24"/>
      <c r="R205" s="25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</row>
    <row r="206" spans="16:32" ht="9.75" customHeight="1">
      <c r="P206" s="24"/>
      <c r="Q206" s="24"/>
      <c r="R206" s="25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</row>
    <row r="207" spans="16:32" ht="9.75" customHeight="1">
      <c r="P207" s="24"/>
      <c r="Q207" s="24"/>
      <c r="R207" s="25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</row>
    <row r="208" spans="16:32" ht="9.75" customHeight="1">
      <c r="P208" s="24"/>
      <c r="Q208" s="24"/>
      <c r="R208" s="25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</row>
    <row r="209" spans="16:32" ht="9.75" customHeight="1">
      <c r="P209" s="24"/>
      <c r="Q209" s="24"/>
      <c r="R209" s="25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</row>
    <row r="210" spans="16:32" ht="9.75" customHeight="1">
      <c r="P210" s="24"/>
      <c r="Q210" s="24"/>
      <c r="R210" s="25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</row>
    <row r="211" spans="16:32" ht="9.75" customHeight="1">
      <c r="P211" s="24"/>
      <c r="Q211" s="24"/>
      <c r="R211" s="25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</row>
    <row r="212" spans="16:32" ht="9.75" customHeight="1">
      <c r="P212" s="24"/>
      <c r="Q212" s="24"/>
      <c r="R212" s="25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</row>
    <row r="213" spans="16:32" ht="9.75" customHeight="1">
      <c r="P213" s="24"/>
      <c r="Q213" s="24"/>
      <c r="R213" s="25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</row>
    <row r="214" spans="16:32" ht="9.75" customHeight="1">
      <c r="P214" s="24"/>
      <c r="Q214" s="24"/>
      <c r="R214" s="25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</row>
    <row r="215" spans="16:32" ht="9.75" customHeight="1">
      <c r="P215" s="24"/>
      <c r="Q215" s="24"/>
      <c r="R215" s="25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</row>
    <row r="216" spans="16:32" ht="9.75" customHeight="1">
      <c r="P216" s="24"/>
      <c r="Q216" s="24"/>
      <c r="R216" s="25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</row>
    <row r="217" spans="16:32" ht="9.75" customHeight="1">
      <c r="P217" s="24"/>
      <c r="Q217" s="24"/>
      <c r="R217" s="25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</row>
    <row r="218" spans="16:32" ht="9.75" customHeight="1">
      <c r="P218" s="24"/>
      <c r="Q218" s="24"/>
      <c r="R218" s="25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</row>
    <row r="219" spans="16:32" ht="9.75" customHeight="1">
      <c r="P219" s="24"/>
      <c r="Q219" s="24"/>
      <c r="R219" s="25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</row>
    <row r="220" spans="16:32" ht="9.75" customHeight="1">
      <c r="P220" s="24"/>
      <c r="Q220" s="24"/>
      <c r="R220" s="25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</row>
    <row r="221" spans="16:32" ht="9.75" customHeight="1">
      <c r="P221" s="24"/>
      <c r="Q221" s="24"/>
      <c r="R221" s="25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</row>
    <row r="222" spans="16:32" ht="9.75" customHeight="1">
      <c r="P222" s="24"/>
      <c r="Q222" s="24"/>
      <c r="R222" s="25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</row>
    <row r="223" spans="16:32" ht="9.75" customHeight="1">
      <c r="P223" s="24"/>
      <c r="Q223" s="24"/>
      <c r="R223" s="25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</row>
    <row r="224" spans="16:32" ht="9.75" customHeight="1">
      <c r="P224" s="24"/>
      <c r="Q224" s="24"/>
      <c r="R224" s="25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</row>
    <row r="225" spans="16:32" ht="9.75" customHeight="1">
      <c r="P225" s="24"/>
      <c r="Q225" s="24"/>
      <c r="R225" s="25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</row>
    <row r="226" spans="16:32" ht="9.75" customHeight="1">
      <c r="P226" s="24"/>
      <c r="Q226" s="24"/>
      <c r="R226" s="25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</row>
    <row r="227" spans="16:32" ht="9.75" customHeight="1">
      <c r="P227" s="24"/>
      <c r="Q227" s="24"/>
      <c r="R227" s="25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</row>
    <row r="228" spans="16:32" ht="9.75" customHeight="1">
      <c r="P228" s="24"/>
      <c r="Q228" s="24"/>
      <c r="R228" s="25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</row>
    <row r="229" spans="16:32" ht="9.75" customHeight="1">
      <c r="P229" s="24"/>
      <c r="Q229" s="24"/>
      <c r="R229" s="25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</row>
    <row r="230" spans="16:32" ht="9.75" customHeight="1">
      <c r="P230" s="24"/>
      <c r="Q230" s="24"/>
      <c r="R230" s="25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</row>
    <row r="231" spans="16:32" ht="9.75" customHeight="1">
      <c r="P231" s="24"/>
      <c r="Q231" s="24"/>
      <c r="R231" s="25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</row>
    <row r="232" spans="16:32" ht="9.75" customHeight="1">
      <c r="P232" s="24"/>
      <c r="Q232" s="24"/>
      <c r="R232" s="25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</row>
    <row r="233" spans="16:32" ht="9.75" customHeight="1">
      <c r="P233" s="24"/>
      <c r="Q233" s="24"/>
      <c r="R233" s="25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</row>
    <row r="234" spans="16:32" ht="9.75" customHeight="1">
      <c r="P234" s="24"/>
      <c r="Q234" s="24"/>
      <c r="R234" s="25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</row>
    <row r="235" spans="16:32" ht="9.75" customHeight="1">
      <c r="P235" s="24"/>
      <c r="Q235" s="24"/>
      <c r="R235" s="25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</row>
    <row r="236" spans="16:32" ht="9.75" customHeight="1">
      <c r="P236" s="24"/>
      <c r="Q236" s="24"/>
      <c r="R236" s="25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</row>
    <row r="237" spans="16:32" ht="9.75" customHeight="1">
      <c r="P237" s="24"/>
      <c r="Q237" s="24"/>
      <c r="R237" s="25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</row>
    <row r="238" spans="16:32" ht="9.75" customHeight="1">
      <c r="P238" s="24"/>
      <c r="Q238" s="24"/>
      <c r="R238" s="25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</row>
    <row r="239" spans="16:32" ht="9.75" customHeight="1">
      <c r="P239" s="24"/>
      <c r="Q239" s="24"/>
      <c r="R239" s="25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</row>
    <row r="240" spans="16:32" ht="9.75" customHeight="1">
      <c r="P240" s="24"/>
      <c r="Q240" s="24"/>
      <c r="R240" s="25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</row>
    <row r="241" spans="16:32" ht="9.75" customHeight="1">
      <c r="P241" s="24"/>
      <c r="Q241" s="24"/>
      <c r="R241" s="25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</row>
    <row r="242" spans="16:32" ht="9.75" customHeight="1">
      <c r="P242" s="24"/>
      <c r="Q242" s="24"/>
      <c r="R242" s="25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</row>
    <row r="243" spans="16:32" ht="9.75" customHeight="1">
      <c r="P243" s="24"/>
      <c r="Q243" s="24"/>
      <c r="R243" s="25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</row>
    <row r="244" spans="16:32" ht="9.75" customHeight="1">
      <c r="P244" s="24"/>
      <c r="Q244" s="24"/>
      <c r="R244" s="25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</row>
    <row r="245" spans="16:32" ht="9.75" customHeight="1">
      <c r="P245" s="24"/>
      <c r="Q245" s="24"/>
      <c r="R245" s="25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</row>
    <row r="246" spans="16:32" ht="9.75" customHeight="1">
      <c r="P246" s="24"/>
      <c r="Q246" s="24"/>
      <c r="R246" s="25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</row>
    <row r="247" spans="16:32" ht="9.75" customHeight="1">
      <c r="P247" s="24"/>
      <c r="Q247" s="24"/>
      <c r="R247" s="25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</row>
    <row r="248" spans="16:32" ht="9.75" customHeight="1">
      <c r="P248" s="24"/>
      <c r="Q248" s="24"/>
      <c r="R248" s="25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</row>
    <row r="249" spans="16:32" ht="9.75" customHeight="1">
      <c r="P249" s="24"/>
      <c r="Q249" s="24"/>
      <c r="R249" s="25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</row>
    <row r="250" spans="16:32" ht="9.75" customHeight="1">
      <c r="P250" s="24"/>
      <c r="Q250" s="24"/>
      <c r="R250" s="25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</row>
    <row r="251" spans="16:32" ht="9.75" customHeight="1">
      <c r="P251" s="24"/>
      <c r="Q251" s="24"/>
      <c r="R251" s="25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</row>
    <row r="252" spans="16:32" ht="9.75" customHeight="1">
      <c r="P252" s="24"/>
      <c r="Q252" s="24"/>
      <c r="R252" s="25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</row>
    <row r="253" spans="16:32" ht="9.75" customHeight="1">
      <c r="P253" s="24"/>
      <c r="Q253" s="24"/>
      <c r="R253" s="25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</row>
    <row r="254" spans="16:32" ht="9.75" customHeight="1">
      <c r="P254" s="24"/>
      <c r="Q254" s="24"/>
      <c r="R254" s="25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</row>
    <row r="255" spans="16:32" ht="9.75" customHeight="1">
      <c r="P255" s="24"/>
      <c r="Q255" s="24"/>
      <c r="R255" s="25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</row>
    <row r="256" spans="16:32" ht="9.75" customHeight="1">
      <c r="P256" s="24"/>
      <c r="Q256" s="24"/>
      <c r="R256" s="25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</row>
    <row r="257" spans="16:32" ht="9.75" customHeight="1">
      <c r="P257" s="24"/>
      <c r="Q257" s="24"/>
      <c r="R257" s="25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</row>
    <row r="258" spans="16:32" ht="9.75" customHeight="1">
      <c r="P258" s="24"/>
      <c r="Q258" s="24"/>
      <c r="R258" s="25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</row>
    <row r="259" spans="16:32" ht="9.75" customHeight="1">
      <c r="P259" s="24"/>
      <c r="Q259" s="24"/>
      <c r="R259" s="25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</row>
    <row r="260" spans="16:32" ht="9.75" customHeight="1">
      <c r="P260" s="24"/>
      <c r="Q260" s="24"/>
      <c r="R260" s="25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</row>
    <row r="261" spans="16:32" ht="9.75" customHeight="1">
      <c r="P261" s="24"/>
      <c r="Q261" s="24"/>
      <c r="R261" s="25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</row>
    <row r="262" spans="16:32" ht="9.75" customHeight="1">
      <c r="P262" s="24"/>
      <c r="Q262" s="24"/>
      <c r="R262" s="25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</row>
    <row r="263" spans="16:32" ht="9.75" customHeight="1">
      <c r="P263" s="24"/>
      <c r="Q263" s="24"/>
      <c r="R263" s="25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</row>
    <row r="264" spans="16:32" ht="9.75" customHeight="1">
      <c r="P264" s="24"/>
      <c r="Q264" s="24"/>
      <c r="R264" s="25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</row>
    <row r="265" spans="16:32" ht="9.75" customHeight="1">
      <c r="P265" s="24"/>
      <c r="Q265" s="24"/>
      <c r="R265" s="25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</row>
    <row r="266" spans="16:32" ht="9.75" customHeight="1">
      <c r="P266" s="24"/>
      <c r="Q266" s="24"/>
      <c r="R266" s="25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</row>
    <row r="267" spans="16:32" ht="9.75" customHeight="1">
      <c r="P267" s="24"/>
      <c r="Q267" s="24"/>
      <c r="R267" s="25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</row>
    <row r="268" spans="16:32" ht="9.75" customHeight="1">
      <c r="P268" s="24"/>
      <c r="Q268" s="24"/>
      <c r="R268" s="25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</row>
    <row r="269" spans="16:32" ht="9.75" customHeight="1">
      <c r="P269" s="24"/>
      <c r="Q269" s="24"/>
      <c r="R269" s="25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</row>
    <row r="270" spans="16:32" ht="9.75" customHeight="1">
      <c r="P270" s="24"/>
      <c r="Q270" s="24"/>
      <c r="R270" s="25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</row>
    <row r="271" spans="16:32" ht="9.75" customHeight="1">
      <c r="P271" s="24"/>
      <c r="Q271" s="24"/>
      <c r="R271" s="25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</row>
    <row r="272" spans="16:32" ht="9.75" customHeight="1">
      <c r="P272" s="24"/>
      <c r="Q272" s="24"/>
      <c r="R272" s="25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</row>
    <row r="273" spans="16:32" ht="9.75" customHeight="1">
      <c r="P273" s="24"/>
      <c r="Q273" s="24"/>
      <c r="R273" s="25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</row>
    <row r="274" spans="16:32" ht="9.75" customHeight="1">
      <c r="P274" s="24"/>
      <c r="Q274" s="24"/>
      <c r="R274" s="25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</row>
    <row r="275" spans="16:32" ht="9.75" customHeight="1">
      <c r="P275" s="24"/>
      <c r="Q275" s="24"/>
      <c r="R275" s="25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</row>
    <row r="276" spans="16:32" ht="9.75" customHeight="1">
      <c r="P276" s="24"/>
      <c r="Q276" s="24"/>
      <c r="R276" s="25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</row>
    <row r="277" spans="16:32" ht="9.75" customHeight="1">
      <c r="P277" s="24"/>
      <c r="Q277" s="24"/>
      <c r="R277" s="25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</row>
    <row r="278" spans="16:32" ht="9.75" customHeight="1">
      <c r="P278" s="24"/>
      <c r="Q278" s="24"/>
      <c r="R278" s="25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</row>
    <row r="279" spans="16:32" ht="9.75" customHeight="1">
      <c r="P279" s="24"/>
      <c r="Q279" s="24"/>
      <c r="R279" s="25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</row>
    <row r="280" spans="16:32" ht="9.75" customHeight="1">
      <c r="P280" s="24"/>
      <c r="Q280" s="24"/>
      <c r="R280" s="25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</row>
    <row r="281" spans="16:32" ht="9.75" customHeight="1">
      <c r="P281" s="24"/>
      <c r="Q281" s="24"/>
      <c r="R281" s="25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</row>
    <row r="282" spans="16:32" ht="9.75" customHeight="1">
      <c r="P282" s="24"/>
      <c r="Q282" s="24"/>
      <c r="R282" s="25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</row>
    <row r="283" spans="16:32" ht="9.75" customHeight="1">
      <c r="P283" s="24"/>
      <c r="Q283" s="24"/>
      <c r="R283" s="25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</row>
    <row r="284" spans="16:32" ht="9.75" customHeight="1">
      <c r="P284" s="24"/>
      <c r="Q284" s="24"/>
      <c r="R284" s="25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</row>
    <row r="285" spans="16:32" ht="9.75" customHeight="1">
      <c r="P285" s="24"/>
      <c r="Q285" s="24"/>
      <c r="R285" s="25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</row>
    <row r="286" spans="16:32" ht="9.75" customHeight="1">
      <c r="P286" s="24"/>
      <c r="Q286" s="24"/>
      <c r="R286" s="25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</row>
    <row r="287" spans="16:32" ht="9.75" customHeight="1">
      <c r="P287" s="24"/>
      <c r="Q287" s="24"/>
      <c r="R287" s="25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</row>
    <row r="288" spans="16:32" ht="9.75" customHeight="1">
      <c r="P288" s="24"/>
      <c r="Q288" s="24"/>
      <c r="R288" s="25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</row>
    <row r="289" spans="16:32" ht="9.75" customHeight="1">
      <c r="P289" s="24"/>
      <c r="Q289" s="24"/>
      <c r="R289" s="25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</row>
    <row r="290" spans="16:32" ht="9.75" customHeight="1">
      <c r="P290" s="24"/>
      <c r="Q290" s="24"/>
      <c r="R290" s="25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</row>
    <row r="291" spans="16:32" ht="9.75" customHeight="1">
      <c r="P291" s="24"/>
      <c r="Q291" s="24"/>
      <c r="R291" s="25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</row>
    <row r="292" spans="16:32" ht="9.75" customHeight="1">
      <c r="P292" s="24"/>
      <c r="Q292" s="24"/>
      <c r="R292" s="25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</row>
    <row r="293" spans="16:32" ht="9.75" customHeight="1">
      <c r="P293" s="24"/>
      <c r="Q293" s="24"/>
      <c r="R293" s="25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</row>
    <row r="294" spans="16:32" ht="9.75" customHeight="1">
      <c r="P294" s="24"/>
      <c r="Q294" s="24"/>
      <c r="R294" s="25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</row>
    <row r="295" spans="16:32" ht="9.75" customHeight="1">
      <c r="P295" s="24"/>
      <c r="Q295" s="24"/>
      <c r="R295" s="25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</row>
    <row r="296" spans="16:32" ht="9.75" customHeight="1">
      <c r="P296" s="24"/>
      <c r="Q296" s="24"/>
      <c r="R296" s="25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</row>
    <row r="297" spans="16:32" ht="9.75" customHeight="1">
      <c r="P297" s="24"/>
      <c r="Q297" s="24"/>
      <c r="R297" s="25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</row>
    <row r="298" spans="16:32" ht="9.75" customHeight="1">
      <c r="P298" s="24"/>
      <c r="Q298" s="24"/>
      <c r="R298" s="25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</row>
    <row r="299" spans="16:32" ht="9.75" customHeight="1">
      <c r="P299" s="24"/>
      <c r="Q299" s="24"/>
      <c r="R299" s="25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</row>
    <row r="300" spans="16:32" ht="9.75" customHeight="1">
      <c r="P300" s="24"/>
      <c r="Q300" s="24"/>
      <c r="R300" s="25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</row>
    <row r="301" spans="16:32" ht="9.75" customHeight="1">
      <c r="P301" s="24"/>
      <c r="Q301" s="24"/>
      <c r="R301" s="25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</row>
    <row r="302" spans="16:32" ht="9.75" customHeight="1">
      <c r="P302" s="24"/>
      <c r="Q302" s="24"/>
      <c r="R302" s="25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</row>
    <row r="303" spans="16:32" ht="9.75" customHeight="1">
      <c r="P303" s="24"/>
      <c r="Q303" s="24"/>
      <c r="R303" s="25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</row>
    <row r="304" spans="16:32" ht="9.75" customHeight="1">
      <c r="P304" s="24"/>
      <c r="Q304" s="24"/>
      <c r="R304" s="25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</row>
    <row r="305" spans="16:32" ht="9.75" customHeight="1">
      <c r="P305" s="24"/>
      <c r="Q305" s="24"/>
      <c r="R305" s="25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</row>
    <row r="306" spans="16:32" ht="9.75" customHeight="1">
      <c r="P306" s="24"/>
      <c r="Q306" s="24"/>
      <c r="R306" s="25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</row>
    <row r="307" spans="16:32" ht="9.75" customHeight="1">
      <c r="P307" s="24"/>
      <c r="Q307" s="24"/>
      <c r="R307" s="25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</row>
    <row r="308" spans="16:32" ht="9.75" customHeight="1">
      <c r="P308" s="24"/>
      <c r="Q308" s="24"/>
      <c r="R308" s="25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</row>
    <row r="309" spans="16:32" ht="9.75" customHeight="1">
      <c r="P309" s="24"/>
      <c r="Q309" s="24"/>
      <c r="R309" s="25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</row>
    <row r="310" spans="16:32" ht="9.75" customHeight="1">
      <c r="P310" s="24"/>
      <c r="Q310" s="24"/>
      <c r="R310" s="25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</row>
    <row r="311" spans="16:32" ht="9.75" customHeight="1">
      <c r="P311" s="24"/>
      <c r="Q311" s="24"/>
      <c r="R311" s="25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</row>
    <row r="312" spans="16:32" ht="9.75" customHeight="1">
      <c r="P312" s="24"/>
      <c r="Q312" s="24"/>
      <c r="R312" s="25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</row>
    <row r="313" spans="16:32" ht="9.75" customHeight="1">
      <c r="P313" s="24"/>
      <c r="Q313" s="24"/>
      <c r="R313" s="25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</row>
    <row r="314" spans="16:32" ht="9.75" customHeight="1">
      <c r="P314" s="24"/>
      <c r="Q314" s="24"/>
      <c r="R314" s="25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</row>
    <row r="315" spans="16:32" ht="9.75" customHeight="1">
      <c r="P315" s="24"/>
      <c r="Q315" s="24"/>
      <c r="R315" s="25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</row>
    <row r="316" spans="16:32" ht="9.75" customHeight="1">
      <c r="P316" s="24"/>
      <c r="Q316" s="24"/>
      <c r="R316" s="25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</row>
    <row r="317" spans="16:32" ht="9.75" customHeight="1">
      <c r="P317" s="24"/>
      <c r="Q317" s="24"/>
      <c r="R317" s="25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</row>
    <row r="318" spans="16:32" ht="9.75" customHeight="1">
      <c r="P318" s="24"/>
      <c r="Q318" s="24"/>
      <c r="R318" s="25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</row>
    <row r="319" spans="16:32" ht="9.75" customHeight="1">
      <c r="P319" s="24"/>
      <c r="Q319" s="24"/>
      <c r="R319" s="25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</row>
    <row r="320" spans="16:32" ht="9.75" customHeight="1">
      <c r="P320" s="24"/>
      <c r="Q320" s="24"/>
      <c r="R320" s="25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</row>
    <row r="321" spans="16:32" ht="9.75" customHeight="1">
      <c r="P321" s="24"/>
      <c r="Q321" s="24"/>
      <c r="R321" s="25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</row>
    <row r="322" spans="16:32" ht="9.75" customHeight="1">
      <c r="P322" s="24"/>
      <c r="Q322" s="24"/>
      <c r="R322" s="25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</row>
    <row r="323" spans="16:32" ht="9.75" customHeight="1">
      <c r="P323" s="24"/>
      <c r="Q323" s="24"/>
      <c r="R323" s="25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</row>
    <row r="324" spans="16:32" ht="9.75" customHeight="1">
      <c r="P324" s="24"/>
      <c r="Q324" s="24"/>
      <c r="R324" s="25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</row>
    <row r="325" spans="16:32" ht="9.75" customHeight="1">
      <c r="P325" s="24"/>
      <c r="Q325" s="24"/>
      <c r="R325" s="25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</row>
    <row r="326" spans="16:32" ht="9.75" customHeight="1">
      <c r="P326" s="24"/>
      <c r="Q326" s="24"/>
      <c r="R326" s="25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</row>
    <row r="327" spans="16:32" ht="9.75" customHeight="1">
      <c r="P327" s="24"/>
      <c r="Q327" s="24"/>
      <c r="R327" s="25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</row>
    <row r="328" spans="16:32" ht="9.75" customHeight="1">
      <c r="P328" s="24"/>
      <c r="Q328" s="24"/>
      <c r="R328" s="25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</row>
    <row r="329" spans="16:32" ht="9.75" customHeight="1">
      <c r="P329" s="24"/>
      <c r="Q329" s="24"/>
      <c r="R329" s="25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</row>
    <row r="330" spans="16:32" ht="9.75" customHeight="1">
      <c r="P330" s="24"/>
      <c r="Q330" s="24"/>
      <c r="R330" s="25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</row>
    <row r="331" spans="16:32" ht="9.75" customHeight="1">
      <c r="P331" s="24"/>
      <c r="Q331" s="24"/>
      <c r="R331" s="25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</row>
    <row r="332" spans="16:32" ht="9.75" customHeight="1">
      <c r="P332" s="24"/>
      <c r="Q332" s="24"/>
      <c r="R332" s="25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</row>
    <row r="333" spans="16:32" ht="9.75" customHeight="1">
      <c r="P333" s="24"/>
      <c r="Q333" s="24"/>
      <c r="R333" s="25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</row>
    <row r="334" spans="16:32" ht="9.75" customHeight="1">
      <c r="P334" s="24"/>
      <c r="Q334" s="24"/>
      <c r="R334" s="25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</row>
    <row r="335" spans="16:32" ht="9.75" customHeight="1">
      <c r="P335" s="24"/>
      <c r="Q335" s="24"/>
      <c r="R335" s="25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</row>
    <row r="336" spans="16:32" ht="9.75" customHeight="1">
      <c r="P336" s="24"/>
      <c r="Q336" s="24"/>
      <c r="R336" s="25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</row>
    <row r="337" spans="16:32" ht="9.75" customHeight="1">
      <c r="P337" s="24"/>
      <c r="Q337" s="24"/>
      <c r="R337" s="25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</row>
    <row r="338" spans="16:32" ht="9.75" customHeight="1">
      <c r="P338" s="24"/>
      <c r="Q338" s="24"/>
      <c r="R338" s="25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</row>
    <row r="339" spans="16:32" ht="9.75" customHeight="1">
      <c r="P339" s="24"/>
      <c r="Q339" s="24"/>
      <c r="R339" s="25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</row>
    <row r="340" spans="16:32" ht="9.75" customHeight="1">
      <c r="P340" s="24"/>
      <c r="Q340" s="24"/>
      <c r="R340" s="25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</row>
    <row r="341" spans="16:32" ht="9.75" customHeight="1">
      <c r="P341" s="24"/>
      <c r="Q341" s="24"/>
      <c r="R341" s="25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</row>
    <row r="342" spans="16:32" ht="9.75" customHeight="1">
      <c r="P342" s="24"/>
      <c r="Q342" s="24"/>
      <c r="R342" s="25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</row>
    <row r="343" spans="16:32" ht="9.75" customHeight="1">
      <c r="P343" s="24"/>
      <c r="Q343" s="24"/>
      <c r="R343" s="25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</row>
    <row r="344" spans="16:32" ht="9.75" customHeight="1">
      <c r="P344" s="24"/>
      <c r="Q344" s="24"/>
      <c r="R344" s="25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</row>
    <row r="345" spans="16:32" ht="9.75" customHeight="1">
      <c r="P345" s="24"/>
      <c r="Q345" s="24"/>
      <c r="R345" s="25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</row>
    <row r="346" spans="16:32" ht="9.75" customHeight="1">
      <c r="P346" s="24"/>
      <c r="Q346" s="24"/>
      <c r="R346" s="25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</row>
    <row r="347" spans="16:32" ht="9.75" customHeight="1">
      <c r="P347" s="24"/>
      <c r="Q347" s="24"/>
      <c r="R347" s="25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</row>
    <row r="348" spans="16:32" ht="9.75" customHeight="1">
      <c r="P348" s="24"/>
      <c r="Q348" s="24"/>
      <c r="R348" s="25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</row>
    <row r="349" spans="16:32" ht="9.75" customHeight="1">
      <c r="P349" s="24"/>
      <c r="Q349" s="24"/>
      <c r="R349" s="25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</row>
    <row r="350" spans="16:32" ht="9.75" customHeight="1">
      <c r="P350" s="24"/>
      <c r="Q350" s="24"/>
      <c r="R350" s="25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</row>
    <row r="351" spans="16:32" ht="9.75" customHeight="1">
      <c r="P351" s="24"/>
      <c r="Q351" s="24"/>
      <c r="R351" s="25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</row>
    <row r="352" spans="16:32" ht="9.75" customHeight="1">
      <c r="P352" s="24"/>
      <c r="Q352" s="24"/>
      <c r="R352" s="25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</row>
    <row r="353" spans="16:32" ht="9.75" customHeight="1">
      <c r="P353" s="24"/>
      <c r="Q353" s="24"/>
      <c r="R353" s="25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</row>
    <row r="354" spans="16:32" ht="9.75" customHeight="1">
      <c r="P354" s="24"/>
      <c r="Q354" s="24"/>
      <c r="R354" s="25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</row>
    <row r="355" spans="16:32" ht="9.75" customHeight="1">
      <c r="P355" s="24"/>
      <c r="Q355" s="24"/>
      <c r="R355" s="25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</row>
    <row r="356" spans="16:32" ht="9.75" customHeight="1">
      <c r="P356" s="24"/>
      <c r="Q356" s="24"/>
      <c r="R356" s="25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</row>
    <row r="357" spans="16:32" ht="9.75" customHeight="1">
      <c r="P357" s="24"/>
      <c r="Q357" s="24"/>
      <c r="R357" s="25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</row>
    <row r="358" spans="16:32" ht="9.75" customHeight="1">
      <c r="P358" s="24"/>
      <c r="Q358" s="24"/>
      <c r="R358" s="25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</row>
    <row r="359" spans="16:32" ht="9.75" customHeight="1">
      <c r="P359" s="24"/>
      <c r="Q359" s="24"/>
      <c r="R359" s="25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</row>
    <row r="360" spans="16:32" ht="9.75" customHeight="1">
      <c r="P360" s="24"/>
      <c r="Q360" s="24"/>
      <c r="R360" s="25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</row>
    <row r="361" spans="16:32" ht="9.75" customHeight="1">
      <c r="P361" s="24"/>
      <c r="Q361" s="24"/>
      <c r="R361" s="25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</row>
    <row r="362" spans="16:32" ht="9.75" customHeight="1">
      <c r="P362" s="24"/>
      <c r="Q362" s="24"/>
      <c r="R362" s="25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</row>
    <row r="363" spans="16:32" ht="9.75" customHeight="1">
      <c r="P363" s="24"/>
      <c r="Q363" s="24"/>
      <c r="R363" s="25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</row>
    <row r="364" spans="16:32" ht="9.75" customHeight="1">
      <c r="P364" s="24"/>
      <c r="Q364" s="24"/>
      <c r="R364" s="25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</row>
    <row r="365" spans="16:32" ht="9.75" customHeight="1">
      <c r="P365" s="24"/>
      <c r="Q365" s="24"/>
      <c r="R365" s="25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</row>
    <row r="366" spans="16:32" ht="9.75" customHeight="1">
      <c r="P366" s="24"/>
      <c r="Q366" s="24"/>
      <c r="R366" s="25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</row>
    <row r="367" spans="16:32" ht="9.75" customHeight="1">
      <c r="P367" s="24"/>
      <c r="Q367" s="24"/>
      <c r="R367" s="25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</row>
    <row r="368" spans="16:32" ht="9.75" customHeight="1">
      <c r="P368" s="24"/>
      <c r="Q368" s="24"/>
      <c r="R368" s="25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</row>
    <row r="369" spans="16:32" ht="9.75" customHeight="1">
      <c r="P369" s="24"/>
      <c r="Q369" s="24"/>
      <c r="R369" s="25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</row>
    <row r="370" spans="16:32" ht="9.75" customHeight="1">
      <c r="P370" s="24"/>
      <c r="Q370" s="24"/>
      <c r="R370" s="25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</row>
    <row r="371" spans="16:32" ht="9.75" customHeight="1">
      <c r="P371" s="24"/>
      <c r="Q371" s="24"/>
      <c r="R371" s="25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</row>
    <row r="372" spans="16:32" ht="9.75" customHeight="1">
      <c r="P372" s="24"/>
      <c r="Q372" s="24"/>
      <c r="R372" s="25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</row>
    <row r="373" spans="16:32" ht="9.75" customHeight="1">
      <c r="P373" s="24"/>
      <c r="Q373" s="24"/>
      <c r="R373" s="25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</row>
    <row r="374" spans="16:32" ht="9.75" customHeight="1">
      <c r="P374" s="24"/>
      <c r="Q374" s="24"/>
      <c r="R374" s="25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</row>
    <row r="375" spans="16:32" ht="9.75" customHeight="1">
      <c r="P375" s="24"/>
      <c r="Q375" s="24"/>
      <c r="R375" s="25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</row>
    <row r="376" spans="16:32" ht="9.75" customHeight="1">
      <c r="P376" s="24"/>
      <c r="Q376" s="24"/>
      <c r="R376" s="25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</row>
    <row r="377" spans="16:32" ht="9.75" customHeight="1">
      <c r="P377" s="24"/>
      <c r="Q377" s="24"/>
      <c r="R377" s="25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</row>
    <row r="378" spans="16:32" ht="9.75" customHeight="1">
      <c r="P378" s="24"/>
      <c r="Q378" s="24"/>
      <c r="R378" s="25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</row>
    <row r="379" spans="16:32" ht="9.75" customHeight="1">
      <c r="P379" s="24"/>
      <c r="Q379" s="24"/>
      <c r="R379" s="25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</row>
    <row r="380" spans="16:32" ht="9.75" customHeight="1">
      <c r="P380" s="24"/>
      <c r="Q380" s="24"/>
      <c r="R380" s="25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</row>
    <row r="381" spans="16:32" ht="9.75" customHeight="1">
      <c r="P381" s="24"/>
      <c r="Q381" s="24"/>
      <c r="R381" s="25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</row>
    <row r="382" spans="16:32" ht="9.75" customHeight="1">
      <c r="P382" s="24"/>
      <c r="Q382" s="24"/>
      <c r="R382" s="25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</row>
    <row r="383" spans="16:32" ht="9.75" customHeight="1">
      <c r="P383" s="24"/>
      <c r="Q383" s="24"/>
      <c r="R383" s="25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</row>
    <row r="384" spans="16:32" ht="9.75" customHeight="1">
      <c r="P384" s="24"/>
      <c r="Q384" s="24"/>
      <c r="R384" s="25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</row>
    <row r="385" spans="16:32" ht="9.75" customHeight="1">
      <c r="P385" s="24"/>
      <c r="Q385" s="24"/>
      <c r="R385" s="25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</row>
    <row r="386" spans="16:32" ht="9.75" customHeight="1">
      <c r="P386" s="24"/>
      <c r="Q386" s="24"/>
      <c r="R386" s="25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</row>
    <row r="387" spans="16:32" ht="9.75" customHeight="1">
      <c r="P387" s="24"/>
      <c r="Q387" s="24"/>
      <c r="R387" s="25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</row>
    <row r="388" spans="16:32" ht="9.75" customHeight="1">
      <c r="P388" s="24"/>
      <c r="Q388" s="24"/>
      <c r="R388" s="25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</row>
    <row r="389" spans="16:32" ht="9.75" customHeight="1">
      <c r="P389" s="24"/>
      <c r="Q389" s="24"/>
      <c r="R389" s="25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</row>
    <row r="390" spans="16:32" ht="9.75" customHeight="1">
      <c r="P390" s="24"/>
      <c r="Q390" s="24"/>
      <c r="R390" s="25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</row>
    <row r="391" spans="16:32" ht="9.75" customHeight="1">
      <c r="P391" s="24"/>
      <c r="Q391" s="24"/>
      <c r="R391" s="25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</row>
    <row r="392" spans="16:32" ht="9.75" customHeight="1">
      <c r="P392" s="24"/>
      <c r="Q392" s="24"/>
      <c r="R392" s="25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</row>
    <row r="393" spans="16:32" ht="9.75" customHeight="1">
      <c r="P393" s="24"/>
      <c r="Q393" s="24"/>
      <c r="R393" s="25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</row>
    <row r="394" spans="16:32" ht="9.75" customHeight="1">
      <c r="P394" s="24"/>
      <c r="Q394" s="24"/>
      <c r="R394" s="25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</row>
    <row r="395" spans="16:32" ht="9.75" customHeight="1">
      <c r="P395" s="24"/>
      <c r="Q395" s="24"/>
      <c r="R395" s="25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</row>
    <row r="396" spans="16:32" ht="9.75" customHeight="1">
      <c r="P396" s="24"/>
      <c r="Q396" s="24"/>
      <c r="R396" s="25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</row>
    <row r="397" spans="16:32" ht="9.75" customHeight="1">
      <c r="P397" s="24"/>
      <c r="Q397" s="24"/>
      <c r="R397" s="25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</row>
    <row r="398" spans="16:32" ht="9.75" customHeight="1">
      <c r="P398" s="24"/>
      <c r="Q398" s="24"/>
      <c r="R398" s="25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</row>
    <row r="399" spans="16:32" ht="9.75" customHeight="1">
      <c r="P399" s="24"/>
      <c r="Q399" s="24"/>
      <c r="R399" s="25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</row>
    <row r="400" spans="16:32" ht="9.75" customHeight="1">
      <c r="P400" s="24"/>
      <c r="Q400" s="24"/>
      <c r="R400" s="25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</row>
    <row r="401" spans="16:32" ht="9.75" customHeight="1">
      <c r="P401" s="24"/>
      <c r="Q401" s="24"/>
      <c r="R401" s="25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</row>
    <row r="402" spans="16:32" ht="9.75" customHeight="1">
      <c r="P402" s="24"/>
      <c r="Q402" s="24"/>
      <c r="R402" s="25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</row>
    <row r="403" spans="16:32" ht="9.75" customHeight="1">
      <c r="P403" s="24"/>
      <c r="Q403" s="24"/>
      <c r="R403" s="25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</row>
    <row r="404" spans="16:32" ht="9.75" customHeight="1">
      <c r="P404" s="24"/>
      <c r="Q404" s="24"/>
      <c r="R404" s="25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</row>
    <row r="405" spans="16:32" ht="9.75" customHeight="1">
      <c r="P405" s="24"/>
      <c r="Q405" s="24"/>
      <c r="R405" s="25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</row>
    <row r="406" spans="16:32" ht="9.75" customHeight="1">
      <c r="P406" s="24"/>
      <c r="Q406" s="24"/>
      <c r="R406" s="25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</row>
    <row r="407" spans="16:32" ht="9.75" customHeight="1">
      <c r="P407" s="24"/>
      <c r="Q407" s="24"/>
      <c r="R407" s="25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</row>
    <row r="408" spans="16:32" ht="9.75" customHeight="1">
      <c r="P408" s="24"/>
      <c r="Q408" s="24"/>
      <c r="R408" s="25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</row>
    <row r="409" spans="16:32" ht="9.75" customHeight="1">
      <c r="P409" s="24"/>
      <c r="Q409" s="24"/>
      <c r="R409" s="25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</row>
    <row r="410" spans="16:32" ht="9.75" customHeight="1">
      <c r="P410" s="24"/>
      <c r="Q410" s="24"/>
      <c r="R410" s="25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</row>
    <row r="411" spans="16:32" ht="9.75" customHeight="1">
      <c r="P411" s="24"/>
      <c r="Q411" s="24"/>
      <c r="R411" s="25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</row>
    <row r="412" spans="16:32" ht="9.75" customHeight="1">
      <c r="P412" s="24"/>
      <c r="Q412" s="24"/>
      <c r="R412" s="25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</row>
    <row r="413" spans="16:32" ht="9.75" customHeight="1">
      <c r="P413" s="24"/>
      <c r="Q413" s="24"/>
      <c r="R413" s="25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</row>
    <row r="414" spans="16:32" ht="9.75" customHeight="1">
      <c r="P414" s="24"/>
      <c r="Q414" s="24"/>
      <c r="R414" s="25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</row>
    <row r="415" spans="16:32" ht="9.75" customHeight="1">
      <c r="P415" s="24"/>
      <c r="Q415" s="24"/>
      <c r="R415" s="25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</row>
    <row r="416" spans="16:32" ht="9.75" customHeight="1">
      <c r="P416" s="24"/>
      <c r="Q416" s="24"/>
      <c r="R416" s="25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</row>
    <row r="417" spans="16:32" ht="9.75" customHeight="1">
      <c r="P417" s="24"/>
      <c r="Q417" s="24"/>
      <c r="R417" s="25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</row>
    <row r="418" spans="16:32" ht="9.75" customHeight="1">
      <c r="P418" s="24"/>
      <c r="Q418" s="24"/>
      <c r="R418" s="25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</row>
    <row r="419" spans="16:32" ht="9.75" customHeight="1">
      <c r="P419" s="24"/>
      <c r="Q419" s="24"/>
      <c r="R419" s="25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</row>
    <row r="420" spans="16:32" ht="9.75" customHeight="1">
      <c r="P420" s="24"/>
      <c r="Q420" s="24"/>
      <c r="R420" s="25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</row>
    <row r="421" spans="16:32" ht="9.75" customHeight="1">
      <c r="P421" s="24"/>
      <c r="Q421" s="24"/>
      <c r="R421" s="25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</row>
    <row r="422" spans="16:32" ht="9.75" customHeight="1">
      <c r="P422" s="24"/>
      <c r="Q422" s="24"/>
      <c r="R422" s="25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</row>
    <row r="423" spans="16:32" ht="9.75" customHeight="1">
      <c r="P423" s="24"/>
      <c r="Q423" s="24"/>
      <c r="R423" s="25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</row>
    <row r="424" spans="16:32" ht="9.75" customHeight="1">
      <c r="P424" s="24"/>
      <c r="Q424" s="24"/>
      <c r="R424" s="25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</row>
    <row r="425" spans="16:32" ht="9.75" customHeight="1">
      <c r="P425" s="24"/>
      <c r="Q425" s="24"/>
      <c r="R425" s="25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</row>
    <row r="426" spans="16:32" ht="9.75" customHeight="1">
      <c r="P426" s="24"/>
      <c r="Q426" s="24"/>
      <c r="R426" s="25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</row>
    <row r="427" spans="16:32" ht="9.75" customHeight="1">
      <c r="P427" s="24"/>
      <c r="Q427" s="24"/>
      <c r="R427" s="25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</row>
    <row r="428" spans="16:32" ht="9.75" customHeight="1">
      <c r="P428" s="24"/>
      <c r="Q428" s="24"/>
      <c r="R428" s="25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</row>
    <row r="429" spans="16:32" ht="9.75" customHeight="1">
      <c r="P429" s="24"/>
      <c r="Q429" s="24"/>
      <c r="R429" s="25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</row>
    <row r="430" spans="16:32" ht="9.75" customHeight="1">
      <c r="P430" s="24"/>
      <c r="Q430" s="24"/>
      <c r="R430" s="25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</row>
    <row r="431" spans="16:32" ht="9.75" customHeight="1">
      <c r="P431" s="24"/>
      <c r="Q431" s="24"/>
      <c r="R431" s="25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</row>
    <row r="432" spans="16:32" ht="9.75" customHeight="1">
      <c r="P432" s="24"/>
      <c r="Q432" s="24"/>
      <c r="R432" s="25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</row>
  </sheetData>
  <printOptions gridLines="1"/>
  <pageMargins left="0.5" right="0.5" top="0.5" bottom="0.25" header="0.5" footer="0.5"/>
  <pageSetup fitToHeight="2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Users</dc:creator>
  <cp:keywords/>
  <dc:description/>
  <cp:lastModifiedBy>User</cp:lastModifiedBy>
  <cp:lastPrinted>2005-02-17T04:42:09Z</cp:lastPrinted>
  <dcterms:created xsi:type="dcterms:W3CDTF">2002-03-05T02:15:38Z</dcterms:created>
  <dcterms:modified xsi:type="dcterms:W3CDTF">2005-02-17T13:20:01Z</dcterms:modified>
  <cp:category/>
  <cp:version/>
  <cp:contentType/>
  <cp:contentStatus/>
</cp:coreProperties>
</file>